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11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ONCO'!$A$1:$F$45</definedName>
    <definedName name="_xlnm.Print_Area" localSheetId="10">'CV UNICE'!$A$1:$J$45</definedName>
  </definedNames>
  <calcPr fullCalcOnLoad="1"/>
</workbook>
</file>

<file path=xl/sharedStrings.xml><?xml version="1.0" encoding="utf-8"?>
<sst xmlns="http://schemas.openxmlformats.org/spreadsheetml/2006/main" count="934" uniqueCount="127">
  <si>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</si>
  <si>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</si>
  <si>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</si>
  <si>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</si>
  <si>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</si>
  <si>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</si>
  <si>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</si>
  <si>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</si>
  <si>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</si>
  <si>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</si>
  <si>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</si>
  <si>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</si>
  <si>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</si>
  <si>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</si>
  <si>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</si>
  <si>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</si>
  <si>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</si>
  <si>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</si>
  <si>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</si>
  <si>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</si>
  <si>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</si>
  <si>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</si>
  <si>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</si>
  <si>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</si>
  <si>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</si>
  <si>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</si>
  <si>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</si>
  <si>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</si>
  <si>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</si>
  <si>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</si>
  <si>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</si>
  <si>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</si>
  <si>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</si>
  <si>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</si>
  <si>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</si>
  <si>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</si>
  <si>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</si>
  <si>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</si>
  <si>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</si>
  <si>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</si>
  <si>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</si>
  <si>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</si>
  <si>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</si>
  <si>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</si>
  <si>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</si>
  <si>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</si>
  <si>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</si>
  <si>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</si>
  <si>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</si>
  <si>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</si>
  <si>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</si>
  <si>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</si>
  <si>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</si>
  <si>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</si>
  <si>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</si>
  <si>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</si>
  <si>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</si>
  <si>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</si>
  <si>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</si>
  <si>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</si>
  <si>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</si>
  <si>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</si>
  <si>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</si>
  <si>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</si>
  <si>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</si>
  <si>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</si>
  <si>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</si>
  <si>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</si>
  <si>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</si>
  <si>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</si>
  <si>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</si>
  <si>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</si>
  <si>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</si>
  <si>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</si>
  <si>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</si>
  <si>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</si>
  <si>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</si>
  <si>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</si>
  <si>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</si>
  <si>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</si>
  <si>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</si>
  <si>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</si>
  <si>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</si>
  <si>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</si>
  <si>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</si>
  <si>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</si>
  <si>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</si>
  <si>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</si>
  <si>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</si>
  <si>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</si>
  <si>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</si>
  <si>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</si>
  <si>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</si>
  <si>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</si>
  <si>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</si>
  <si>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</si>
  <si>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</si>
  <si>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</si>
  <si>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</si>
  <si>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</si>
  <si>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</si>
  <si>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</si>
  <si>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</si>
  <si>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</si>
  <si>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</si>
  <si>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</si>
  <si>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</si>
  <si>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</si>
  <si>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</si>
  <si>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</si>
  <si>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</si>
  <si>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</si>
  <si>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</si>
  <si>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</si>
  <si>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</si>
  <si>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SITUATIA CONSUMULUI DE MEDICAMENTE PENTRU DIABET   LUNA DECEMBRIE 2018</t>
  </si>
  <si>
    <t>SITUATIA CONSUMULUI DE MEDICAMENTE PENTRU PENSIONARI PANA LA 900 LEI DECEMBRIE 2018</t>
  </si>
  <si>
    <t>SITUATIA CONSUMULUI DE MEDICAMENTE IN LUNA  DECEMBRIE 2018</t>
  </si>
  <si>
    <t>SITUATIA CONSUMULUI DE MEDICAMENTE PENTRU INSULINE LUNA DECEMBRIE 2018</t>
  </si>
  <si>
    <t>SITUATIA CONSUMULUI DE MEDICAMENTE LA  DIABET SI INSULINE DECEMBRIE 2018</t>
  </si>
  <si>
    <t>SITUATIA CONSUMULUI LA TESTE PENTRU LUNA DECEMBRIE 2018</t>
  </si>
  <si>
    <t>SITUATIA CONSUMULUI DE MEDICAMENTE PENTRU PNS COST VOLUM   LUNA DECEMBRIE 2018</t>
  </si>
  <si>
    <t>SITUATIA CONSUMULUI DE MEDICAMENTE PENTRU ONCOLOGIE  LUNA DECEMBRIE 2018</t>
  </si>
  <si>
    <t>SITUATIA CONSUMULUI DE MEDICAMENTE LA STARI POSTTRANSPLANT DECEMBRIE 2018</t>
  </si>
  <si>
    <t>SITUATIA CONSUMULUI DE MEDICAMENTE PENTRU SCLEROZA   LUNA DECEMBRIE 2018</t>
  </si>
  <si>
    <t>SITUATIA CONSUMULUI DE MEDIC. PENTRU UNICE COST VOLUM   LUNA DECEMBRIE 2018</t>
  </si>
  <si>
    <t>SITUATIA CONSUMULUI DE MEDICAMENTE LA STARI MUCOVISCIDOZA DECEMBRIE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</si>
</sst>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3"/>
  <sheetViews>
    <sheetView workbookViewId="0" topLeftCell="J1">
      <selection activeCell="W31" sqref="W3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4.140625" style="0" bestFit="1" customWidth="1"/>
    <col min="14" max="14" width="15.57421875" style="0" customWidth="1"/>
    <col min="15" max="15" width="17.28125" style="0" bestFit="1" customWidth="1"/>
    <col min="16" max="16" width="16.8515625" style="0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59" width="9.140625" style="4" customWidth="1"/>
  </cols>
  <sheetData>
    <row r="3" spans="2:19" ht="15">
      <c r="B3" s="20" t="s">
        <v>117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0.75">
      <c r="A4" s="80" t="s">
        <v>0</v>
      </c>
      <c r="B4" s="81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98</v>
      </c>
      <c r="H4" s="83" t="s">
        <v>102</v>
      </c>
      <c r="I4" s="82" t="s">
        <v>103</v>
      </c>
      <c r="J4" s="82" t="s">
        <v>104</v>
      </c>
      <c r="K4" s="82" t="s">
        <v>105</v>
      </c>
      <c r="L4" s="82" t="s">
        <v>106</v>
      </c>
      <c r="M4" s="82" t="s">
        <v>107</v>
      </c>
      <c r="N4" s="82" t="s">
        <v>108</v>
      </c>
      <c r="O4" s="82" t="s">
        <v>109</v>
      </c>
      <c r="P4" s="82" t="s">
        <v>110</v>
      </c>
      <c r="Q4" s="82" t="s">
        <v>112</v>
      </c>
      <c r="R4" s="84" t="s">
        <v>95</v>
      </c>
      <c r="S4" s="83" t="s">
        <v>111</v>
      </c>
    </row>
    <row r="5" spans="1:20" ht="15">
      <c r="A5" s="85">
        <v>1</v>
      </c>
      <c r="B5" s="86" t="s">
        <v>6</v>
      </c>
      <c r="C5" s="26">
        <v>31512.18</v>
      </c>
      <c r="D5" s="26">
        <v>34752.21</v>
      </c>
      <c r="E5" s="26">
        <v>48878.41</v>
      </c>
      <c r="F5" s="26">
        <v>2645.34</v>
      </c>
      <c r="G5" s="26">
        <v>3743.88</v>
      </c>
      <c r="H5" s="27">
        <v>1251.06</v>
      </c>
      <c r="I5" s="26"/>
      <c r="J5" s="26">
        <v>3893.58</v>
      </c>
      <c r="K5" s="26">
        <v>26260.22</v>
      </c>
      <c r="L5" s="26"/>
      <c r="M5" s="26">
        <v>1495.28</v>
      </c>
      <c r="N5" s="26">
        <v>11538.62</v>
      </c>
      <c r="O5" s="26">
        <v>12302.09</v>
      </c>
      <c r="P5" s="26">
        <v>3893.58</v>
      </c>
      <c r="Q5" s="87">
        <f>H5+I5+J5+K5+L5+M5+N5+O5+P5</f>
        <v>60634.43000000001</v>
      </c>
      <c r="R5" s="88">
        <f aca="true" t="shared" si="0" ref="R5:R42">C5+D5+E5+F5+G5+Q5</f>
        <v>182166.45</v>
      </c>
      <c r="S5" s="89">
        <f>R5-Q5</f>
        <v>121532.02</v>
      </c>
      <c r="T5" s="94"/>
    </row>
    <row r="6" spans="1:20" ht="15">
      <c r="A6" s="85">
        <v>2</v>
      </c>
      <c r="B6" s="86" t="s">
        <v>7</v>
      </c>
      <c r="C6" s="26">
        <f>10453.97+9038.61</f>
        <v>19492.58</v>
      </c>
      <c r="D6" s="26">
        <f>12721.13+9515.8</f>
        <v>22236.93</v>
      </c>
      <c r="E6" s="26">
        <f>5533.8+7592.12</f>
        <v>13125.92</v>
      </c>
      <c r="F6" s="26">
        <f>613.38+361.7</f>
        <v>975.0799999999999</v>
      </c>
      <c r="G6" s="26">
        <f>1340.49+1230.6</f>
        <v>2571.09</v>
      </c>
      <c r="H6" s="27"/>
      <c r="I6" s="26"/>
      <c r="J6" s="26">
        <v>3893.58</v>
      </c>
      <c r="K6" s="26">
        <v>3861.3</v>
      </c>
      <c r="L6" s="26"/>
      <c r="M6" s="26"/>
      <c r="N6" s="26">
        <v>3751.46</v>
      </c>
      <c r="O6" s="26"/>
      <c r="P6" s="26"/>
      <c r="Q6" s="87">
        <f aca="true" t="shared" si="1" ref="Q6:Q42">H6+I6+J6+K6+L6+M6+N6+O6+P6</f>
        <v>11506.34</v>
      </c>
      <c r="R6" s="88">
        <f t="shared" si="0"/>
        <v>69907.94</v>
      </c>
      <c r="S6" s="89">
        <f aca="true" t="shared" si="2" ref="S6:S42">R6-Q6</f>
        <v>58401.600000000006</v>
      </c>
      <c r="T6" s="94"/>
    </row>
    <row r="7" spans="1:20" ht="15">
      <c r="A7" s="85">
        <v>3</v>
      </c>
      <c r="B7" s="86" t="s">
        <v>8</v>
      </c>
      <c r="C7" s="26">
        <f>8847.57+7059.37+6092.49+13238.19+2710.81</f>
        <v>37948.43</v>
      </c>
      <c r="D7" s="26">
        <f>10072.3+4540.49+6772.43+10199.4+2071.06</f>
        <v>33655.68</v>
      </c>
      <c r="E7" s="26">
        <f>6038.17+3502.08+2414.08+5227.32+189.25</f>
        <v>17370.9</v>
      </c>
      <c r="F7" s="26">
        <f>1383.38+1397.66+754.84+4805.47+2019.56</f>
        <v>10360.91</v>
      </c>
      <c r="G7" s="26">
        <f>1075.7+414.91+649.76+1453.32+153.15</f>
        <v>3746.8399999999997</v>
      </c>
      <c r="H7" s="27"/>
      <c r="I7" s="26"/>
      <c r="J7" s="26"/>
      <c r="K7" s="26"/>
      <c r="L7" s="26"/>
      <c r="M7" s="26"/>
      <c r="N7" s="26"/>
      <c r="O7" s="26"/>
      <c r="P7" s="26"/>
      <c r="Q7" s="87">
        <f t="shared" si="1"/>
        <v>0</v>
      </c>
      <c r="R7" s="88">
        <f t="shared" si="0"/>
        <v>103082.76000000001</v>
      </c>
      <c r="S7" s="89">
        <f t="shared" si="2"/>
        <v>103082.76000000001</v>
      </c>
      <c r="T7" s="94"/>
    </row>
    <row r="8" spans="1:20" ht="15">
      <c r="A8" s="85">
        <v>4</v>
      </c>
      <c r="B8" s="86" t="s">
        <v>9</v>
      </c>
      <c r="C8" s="26">
        <f>7810.15+2293.89+4607.93</f>
        <v>14711.97</v>
      </c>
      <c r="D8" s="26">
        <f>6475.83+1930.91+3503.92</f>
        <v>11910.66</v>
      </c>
      <c r="E8" s="26">
        <f>6967.77+2287.13+1696.6</f>
        <v>10951.500000000002</v>
      </c>
      <c r="F8" s="26">
        <f>1270.95+73.27+1643.43</f>
        <v>2987.65</v>
      </c>
      <c r="G8" s="26">
        <f>708.15+341.65+475.75</f>
        <v>1525.55</v>
      </c>
      <c r="H8" s="27">
        <v>290.06</v>
      </c>
      <c r="I8" s="26"/>
      <c r="J8" s="26"/>
      <c r="K8" s="26"/>
      <c r="L8" s="26"/>
      <c r="M8" s="26"/>
      <c r="N8" s="26"/>
      <c r="O8" s="26"/>
      <c r="P8" s="26"/>
      <c r="Q8" s="87">
        <f t="shared" si="1"/>
        <v>290.06</v>
      </c>
      <c r="R8" s="88">
        <f t="shared" si="0"/>
        <v>42377.39</v>
      </c>
      <c r="S8" s="89">
        <f t="shared" si="2"/>
        <v>42087.33</v>
      </c>
      <c r="T8" s="94"/>
    </row>
    <row r="9" spans="1:20" ht="15">
      <c r="A9" s="85">
        <v>5</v>
      </c>
      <c r="B9" s="86" t="s">
        <v>10</v>
      </c>
      <c r="C9" s="26">
        <f>6441.69+8505.32</f>
        <v>14947.009999999998</v>
      </c>
      <c r="D9" s="26">
        <f>5961.52+7552.84</f>
        <v>13514.36</v>
      </c>
      <c r="E9" s="26">
        <f>3375.54+3900.15</f>
        <v>7275.6900000000005</v>
      </c>
      <c r="F9" s="26">
        <f>1158.9+669.63</f>
        <v>1828.5300000000002</v>
      </c>
      <c r="G9" s="26">
        <f>1175.15+1178.56</f>
        <v>2353.71</v>
      </c>
      <c r="H9" s="27"/>
      <c r="I9" s="26"/>
      <c r="J9" s="26"/>
      <c r="K9" s="26"/>
      <c r="L9" s="26"/>
      <c r="M9" s="26"/>
      <c r="N9" s="26"/>
      <c r="O9" s="26"/>
      <c r="P9" s="26"/>
      <c r="Q9" s="87">
        <f t="shared" si="1"/>
        <v>0</v>
      </c>
      <c r="R9" s="88">
        <f t="shared" si="0"/>
        <v>39919.299999999996</v>
      </c>
      <c r="S9" s="89">
        <f t="shared" si="2"/>
        <v>39919.299999999996</v>
      </c>
      <c r="T9" s="94"/>
    </row>
    <row r="10" spans="1:20" ht="15">
      <c r="A10" s="85">
        <v>6</v>
      </c>
      <c r="B10" s="86" t="s">
        <v>11</v>
      </c>
      <c r="C10" s="26">
        <v>16636.13</v>
      </c>
      <c r="D10" s="26">
        <v>23207.46</v>
      </c>
      <c r="E10" s="26">
        <v>28551.28</v>
      </c>
      <c r="F10" s="26">
        <v>1505.44</v>
      </c>
      <c r="G10" s="26">
        <v>1984.38</v>
      </c>
      <c r="H10" s="27"/>
      <c r="I10" s="26"/>
      <c r="J10" s="26"/>
      <c r="K10" s="26"/>
      <c r="L10" s="26"/>
      <c r="M10" s="26"/>
      <c r="N10" s="26"/>
      <c r="O10" s="26"/>
      <c r="P10" s="26"/>
      <c r="Q10" s="87">
        <f t="shared" si="1"/>
        <v>0</v>
      </c>
      <c r="R10" s="88">
        <f t="shared" si="0"/>
        <v>71884.69</v>
      </c>
      <c r="S10" s="89">
        <f t="shared" si="2"/>
        <v>71884.69</v>
      </c>
      <c r="T10" s="94"/>
    </row>
    <row r="11" spans="1:20" ht="15">
      <c r="A11" s="85">
        <v>7</v>
      </c>
      <c r="B11" s="86" t="s">
        <v>12</v>
      </c>
      <c r="C11" s="26">
        <v>19838.72</v>
      </c>
      <c r="D11" s="26">
        <v>23972.86</v>
      </c>
      <c r="E11" s="26">
        <v>28910.07</v>
      </c>
      <c r="F11" s="26">
        <v>2030.13</v>
      </c>
      <c r="G11" s="26">
        <v>2786.04</v>
      </c>
      <c r="H11" s="27">
        <v>6176.76</v>
      </c>
      <c r="I11" s="26"/>
      <c r="J11" s="26"/>
      <c r="K11" s="26"/>
      <c r="L11" s="26"/>
      <c r="M11" s="26"/>
      <c r="N11" s="26">
        <v>3751.46</v>
      </c>
      <c r="O11" s="26"/>
      <c r="P11" s="26"/>
      <c r="Q11" s="87">
        <f t="shared" si="1"/>
        <v>9928.220000000001</v>
      </c>
      <c r="R11" s="88">
        <f t="shared" si="0"/>
        <v>87466.04</v>
      </c>
      <c r="S11" s="89">
        <f t="shared" si="2"/>
        <v>77537.81999999999</v>
      </c>
      <c r="T11" s="94"/>
    </row>
    <row r="12" spans="1:20" ht="15">
      <c r="A12" s="85">
        <v>8</v>
      </c>
      <c r="B12" s="86" t="s">
        <v>13</v>
      </c>
      <c r="C12" s="26">
        <f>13561.69+13117.23+5094.5+8928.44+17726.88</f>
        <v>58428.740000000005</v>
      </c>
      <c r="D12" s="26">
        <f>17568.69+11842.92+4207.74+6437.4+16695.28</f>
        <v>56752.03</v>
      </c>
      <c r="E12" s="26">
        <f>12112.87+7867.31+4711.23+4141.08+72188.6</f>
        <v>101021.09</v>
      </c>
      <c r="F12" s="26">
        <f>1873.11+3485.17+272.27+1872.76+2240.31</f>
        <v>9743.619999999999</v>
      </c>
      <c r="G12" s="26">
        <f>1518.42+780.69+764.14+583+1437.12</f>
        <v>5083.37</v>
      </c>
      <c r="H12" s="27">
        <f>2189.32+290.06+1029.08</f>
        <v>3508.46</v>
      </c>
      <c r="I12" s="26"/>
      <c r="J12" s="26"/>
      <c r="K12" s="26">
        <f>15367.64+3861.3</f>
        <v>19228.94</v>
      </c>
      <c r="L12" s="26"/>
      <c r="M12" s="26"/>
      <c r="N12" s="26"/>
      <c r="O12" s="26"/>
      <c r="P12" s="26"/>
      <c r="Q12" s="87">
        <f t="shared" si="1"/>
        <v>22737.399999999998</v>
      </c>
      <c r="R12" s="88">
        <f t="shared" si="0"/>
        <v>253766.24999999997</v>
      </c>
      <c r="S12" s="89">
        <f t="shared" si="2"/>
        <v>231028.84999999998</v>
      </c>
      <c r="T12" s="94"/>
    </row>
    <row r="13" spans="1:20" ht="15">
      <c r="A13" s="85">
        <v>9</v>
      </c>
      <c r="B13" s="86" t="s">
        <v>14</v>
      </c>
      <c r="C13" s="26">
        <f>19892.2+18068.52+6941.75+11518.19</f>
        <v>56420.66</v>
      </c>
      <c r="D13" s="26">
        <f>23357.95+20715.15+7734.7+12225.52</f>
        <v>64033.32000000001</v>
      </c>
      <c r="E13" s="26">
        <f>12710.88+10536.78+17851.82+4904.46</f>
        <v>46003.939999999995</v>
      </c>
      <c r="F13" s="26">
        <f>1883.46+2395.11+721.17+1054.26</f>
        <v>6054</v>
      </c>
      <c r="G13" s="26">
        <f>3097.57+1429.11+1044.19+1134.14</f>
        <v>6705.010000000001</v>
      </c>
      <c r="H13" s="27"/>
      <c r="I13" s="26"/>
      <c r="J13" s="26">
        <v>7787.16</v>
      </c>
      <c r="K13" s="26"/>
      <c r="L13" s="26"/>
      <c r="M13" s="26"/>
      <c r="N13" s="26">
        <v>3861.3</v>
      </c>
      <c r="O13" s="26"/>
      <c r="P13" s="26"/>
      <c r="Q13" s="87">
        <f t="shared" si="1"/>
        <v>11648.46</v>
      </c>
      <c r="R13" s="88">
        <f t="shared" si="0"/>
        <v>190865.39</v>
      </c>
      <c r="S13" s="89">
        <f t="shared" si="2"/>
        <v>179216.93000000002</v>
      </c>
      <c r="T13" s="94"/>
    </row>
    <row r="14" spans="1:20" ht="15">
      <c r="A14" s="85">
        <v>10</v>
      </c>
      <c r="B14" s="86" t="s">
        <v>15</v>
      </c>
      <c r="C14" s="26">
        <v>11134.7</v>
      </c>
      <c r="D14" s="26">
        <v>44817.71</v>
      </c>
      <c r="E14" s="26">
        <v>37328.04</v>
      </c>
      <c r="F14" s="26">
        <v>603.97</v>
      </c>
      <c r="G14" s="26">
        <v>887.53</v>
      </c>
      <c r="H14" s="27">
        <v>3059.5</v>
      </c>
      <c r="I14" s="26"/>
      <c r="J14" s="26">
        <v>3861.3</v>
      </c>
      <c r="K14" s="26">
        <v>20012.94</v>
      </c>
      <c r="L14" s="26"/>
      <c r="M14" s="26">
        <v>2919.71</v>
      </c>
      <c r="N14" s="26">
        <v>7226.46</v>
      </c>
      <c r="O14" s="26"/>
      <c r="P14" s="26"/>
      <c r="Q14" s="87">
        <f t="shared" si="1"/>
        <v>37079.909999999996</v>
      </c>
      <c r="R14" s="88">
        <f t="shared" si="0"/>
        <v>131851.86000000002</v>
      </c>
      <c r="S14" s="89">
        <f t="shared" si="2"/>
        <v>94771.95000000001</v>
      </c>
      <c r="T14" s="94"/>
    </row>
    <row r="15" spans="1:20" ht="15">
      <c r="A15" s="85">
        <v>11</v>
      </c>
      <c r="B15" s="86" t="s">
        <v>16</v>
      </c>
      <c r="C15" s="26">
        <f>6520.42+2282.04+8779.39</f>
        <v>17581.85</v>
      </c>
      <c r="D15" s="28">
        <f>11949.73+2498.94+10492.42</f>
        <v>24941.09</v>
      </c>
      <c r="E15" s="26">
        <f>14100.1+745.27+6910.49</f>
        <v>21755.86</v>
      </c>
      <c r="F15" s="26">
        <f>774.72+298.24+1429.56</f>
        <v>2502.52</v>
      </c>
      <c r="G15" s="26">
        <f>985.51+321.7+1417.7</f>
        <v>2724.91</v>
      </c>
      <c r="H15" s="27"/>
      <c r="I15" s="26"/>
      <c r="J15" s="26"/>
      <c r="K15" s="26"/>
      <c r="L15" s="26"/>
      <c r="M15" s="26"/>
      <c r="N15" s="26"/>
      <c r="O15" s="26"/>
      <c r="P15" s="26"/>
      <c r="Q15" s="87">
        <f t="shared" si="1"/>
        <v>0</v>
      </c>
      <c r="R15" s="88">
        <f t="shared" si="0"/>
        <v>69506.23000000001</v>
      </c>
      <c r="S15" s="89">
        <f t="shared" si="2"/>
        <v>69506.23000000001</v>
      </c>
      <c r="T15" s="94"/>
    </row>
    <row r="16" spans="1:20" ht="15">
      <c r="A16" s="85">
        <v>12</v>
      </c>
      <c r="B16" s="86" t="s">
        <v>17</v>
      </c>
      <c r="C16" s="26">
        <f>26317.7+21979.15+30578.82</f>
        <v>78875.67000000001</v>
      </c>
      <c r="D16" s="26">
        <f>33105.93+21714.92+36259.92</f>
        <v>91080.76999999999</v>
      </c>
      <c r="E16" s="26">
        <f>13506.14+15083.96+20595.89</f>
        <v>49185.99</v>
      </c>
      <c r="F16" s="26">
        <f>1927.54+2036.63+1530.71</f>
        <v>5494.88</v>
      </c>
      <c r="G16" s="26">
        <f>3713.94+2663.17+3743.24</f>
        <v>10120.35</v>
      </c>
      <c r="H16" s="27">
        <f>580.12+290.06</f>
        <v>870.1800000000001</v>
      </c>
      <c r="I16" s="26"/>
      <c r="J16" s="26">
        <v>5791.95</v>
      </c>
      <c r="K16" s="26">
        <f>3751.46+3861.3+20924.96</f>
        <v>28537.72</v>
      </c>
      <c r="L16" s="26">
        <v>1946.25</v>
      </c>
      <c r="M16" s="26"/>
      <c r="N16" s="26">
        <f>7645.04+19323.83</f>
        <v>26968.870000000003</v>
      </c>
      <c r="O16" s="26"/>
      <c r="P16" s="26">
        <f>3893.58</f>
        <v>3893.58</v>
      </c>
      <c r="Q16" s="87">
        <f t="shared" si="1"/>
        <v>68008.55</v>
      </c>
      <c r="R16" s="88">
        <f t="shared" si="0"/>
        <v>302766.21</v>
      </c>
      <c r="S16" s="89">
        <f t="shared" si="2"/>
        <v>234757.66000000003</v>
      </c>
      <c r="T16" s="94"/>
    </row>
    <row r="17" spans="1:20" ht="15">
      <c r="A17" s="85">
        <v>13</v>
      </c>
      <c r="B17" s="86" t="s">
        <v>18</v>
      </c>
      <c r="C17" s="26">
        <v>29389.25</v>
      </c>
      <c r="D17" s="26">
        <v>37979.84</v>
      </c>
      <c r="E17" s="26">
        <v>19907.44</v>
      </c>
      <c r="F17" s="26">
        <v>4170.82</v>
      </c>
      <c r="G17" s="26">
        <v>4958.37</v>
      </c>
      <c r="H17" s="27"/>
      <c r="I17" s="26"/>
      <c r="J17" s="26"/>
      <c r="K17" s="26"/>
      <c r="L17" s="26"/>
      <c r="M17" s="26"/>
      <c r="N17" s="26"/>
      <c r="O17" s="26"/>
      <c r="P17" s="26"/>
      <c r="Q17" s="87">
        <f t="shared" si="1"/>
        <v>0</v>
      </c>
      <c r="R17" s="88">
        <f t="shared" si="0"/>
        <v>96405.72</v>
      </c>
      <c r="S17" s="89">
        <f t="shared" si="2"/>
        <v>96405.72</v>
      </c>
      <c r="T17" s="94"/>
    </row>
    <row r="18" spans="1:25" ht="15">
      <c r="A18" s="85">
        <v>14</v>
      </c>
      <c r="B18" s="86" t="s">
        <v>19</v>
      </c>
      <c r="C18" s="26">
        <v>20893.9</v>
      </c>
      <c r="D18" s="26">
        <v>12018.97</v>
      </c>
      <c r="E18" s="26">
        <v>7604.05</v>
      </c>
      <c r="F18" s="26">
        <v>2158.81</v>
      </c>
      <c r="G18" s="26">
        <v>1273.46</v>
      </c>
      <c r="H18" s="27"/>
      <c r="I18" s="26"/>
      <c r="J18" s="26"/>
      <c r="K18" s="26"/>
      <c r="L18" s="26"/>
      <c r="M18" s="26"/>
      <c r="N18" s="26"/>
      <c r="O18" s="26"/>
      <c r="P18" s="26"/>
      <c r="Q18" s="87">
        <f t="shared" si="1"/>
        <v>0</v>
      </c>
      <c r="R18" s="88">
        <f t="shared" si="0"/>
        <v>43949.19</v>
      </c>
      <c r="S18" s="89">
        <f t="shared" si="2"/>
        <v>43949.19</v>
      </c>
      <c r="T18" s="12"/>
      <c r="U18" s="12"/>
      <c r="V18" s="12"/>
      <c r="W18" s="12"/>
      <c r="X18" s="12"/>
      <c r="Y18" s="12"/>
    </row>
    <row r="19" spans="1:20" ht="15">
      <c r="A19" s="85">
        <v>15</v>
      </c>
      <c r="B19" s="86" t="s">
        <v>20</v>
      </c>
      <c r="C19" s="26">
        <f>37710.87+13628.38</f>
        <v>51339.25</v>
      </c>
      <c r="D19" s="26">
        <f>25015.52+9312.96</f>
        <v>34328.479999999996</v>
      </c>
      <c r="E19" s="26">
        <f>22041.55+8606.29</f>
        <v>30647.84</v>
      </c>
      <c r="F19" s="26">
        <f>12139.31+1763.29</f>
        <v>13902.599999999999</v>
      </c>
      <c r="G19" s="26">
        <f>3348.42+610.14</f>
        <v>3958.56</v>
      </c>
      <c r="H19" s="27"/>
      <c r="I19" s="26"/>
      <c r="J19" s="26"/>
      <c r="K19" s="26"/>
      <c r="L19" s="26"/>
      <c r="M19" s="26"/>
      <c r="N19" s="26"/>
      <c r="O19" s="26"/>
      <c r="P19" s="26"/>
      <c r="Q19" s="87">
        <f t="shared" si="1"/>
        <v>0</v>
      </c>
      <c r="R19" s="88">
        <f t="shared" si="0"/>
        <v>134176.72999999998</v>
      </c>
      <c r="S19" s="89">
        <f t="shared" si="2"/>
        <v>134176.72999999998</v>
      </c>
      <c r="T19" s="94"/>
    </row>
    <row r="20" spans="1:20" ht="15">
      <c r="A20" s="85">
        <v>16</v>
      </c>
      <c r="B20" s="86" t="s">
        <v>21</v>
      </c>
      <c r="C20" s="26">
        <f>14526.98+5350.16</f>
        <v>19877.14</v>
      </c>
      <c r="D20" s="26">
        <f>14678.46+3847.75</f>
        <v>18526.21</v>
      </c>
      <c r="E20" s="26">
        <f>3490.11+2502.15</f>
        <v>5992.26</v>
      </c>
      <c r="F20" s="26">
        <f>1847.21+656.4</f>
        <v>2503.61</v>
      </c>
      <c r="G20" s="26">
        <f>1541.06+557.75</f>
        <v>2098.81</v>
      </c>
      <c r="H20" s="29"/>
      <c r="I20" s="26"/>
      <c r="J20" s="26"/>
      <c r="K20" s="26"/>
      <c r="L20" s="26"/>
      <c r="M20" s="26"/>
      <c r="N20" s="26"/>
      <c r="O20" s="26"/>
      <c r="P20" s="26"/>
      <c r="Q20" s="87">
        <f t="shared" si="1"/>
        <v>0</v>
      </c>
      <c r="R20" s="88">
        <f t="shared" si="0"/>
        <v>48998.03</v>
      </c>
      <c r="S20" s="89">
        <f t="shared" si="2"/>
        <v>48998.03</v>
      </c>
      <c r="T20" s="94"/>
    </row>
    <row r="21" spans="1:20" ht="15">
      <c r="A21" s="85">
        <v>17</v>
      </c>
      <c r="B21" s="86" t="s">
        <v>22</v>
      </c>
      <c r="C21" s="26">
        <v>7424.4</v>
      </c>
      <c r="D21" s="26">
        <v>4401.49</v>
      </c>
      <c r="E21" s="26">
        <v>4093.18</v>
      </c>
      <c r="F21" s="26">
        <v>690.17</v>
      </c>
      <c r="G21" s="26">
        <v>395.92</v>
      </c>
      <c r="H21" s="27"/>
      <c r="I21" s="26"/>
      <c r="J21" s="26"/>
      <c r="K21" s="26"/>
      <c r="L21" s="26"/>
      <c r="M21" s="26"/>
      <c r="N21" s="26"/>
      <c r="O21" s="26"/>
      <c r="P21" s="26"/>
      <c r="Q21" s="87">
        <f t="shared" si="1"/>
        <v>0</v>
      </c>
      <c r="R21" s="88">
        <f t="shared" si="0"/>
        <v>17005.159999999996</v>
      </c>
      <c r="S21" s="89">
        <f t="shared" si="2"/>
        <v>17005.159999999996</v>
      </c>
      <c r="T21" s="94"/>
    </row>
    <row r="22" spans="1:20" ht="15">
      <c r="A22" s="85">
        <v>18</v>
      </c>
      <c r="B22" s="86" t="s">
        <v>23</v>
      </c>
      <c r="C22" s="26">
        <v>1262.01</v>
      </c>
      <c r="D22" s="26">
        <v>1213.04</v>
      </c>
      <c r="E22" s="26">
        <v>865.92</v>
      </c>
      <c r="F22" s="26">
        <v>0</v>
      </c>
      <c r="G22" s="26">
        <v>181.31</v>
      </c>
      <c r="H22" s="27"/>
      <c r="I22" s="26"/>
      <c r="J22" s="26"/>
      <c r="K22" s="26"/>
      <c r="L22" s="26"/>
      <c r="M22" s="26"/>
      <c r="N22" s="26"/>
      <c r="O22" s="26"/>
      <c r="P22" s="26"/>
      <c r="Q22" s="87">
        <f t="shared" si="1"/>
        <v>0</v>
      </c>
      <c r="R22" s="88">
        <f t="shared" si="0"/>
        <v>3522.28</v>
      </c>
      <c r="S22" s="89">
        <f t="shared" si="2"/>
        <v>3522.28</v>
      </c>
      <c r="T22" s="94"/>
    </row>
    <row r="23" spans="1:20" ht="15">
      <c r="A23" s="85">
        <v>19</v>
      </c>
      <c r="B23" s="86" t="s">
        <v>24</v>
      </c>
      <c r="C23" s="26">
        <f>3419.55+4118.33+1834.9+2857.92+1652.54</f>
        <v>13883.240000000002</v>
      </c>
      <c r="D23" s="26">
        <f>3577.41+4691.74+910.59+3342.47+702.11</f>
        <v>13224.32</v>
      </c>
      <c r="E23" s="26">
        <f>883.7+352.4+845.97+1216.5+286.71</f>
        <v>3585.2799999999997</v>
      </c>
      <c r="F23" s="26">
        <f>462.27+1159.2+182.1+814.75+168.64</f>
        <v>2786.9599999999996</v>
      </c>
      <c r="G23" s="26">
        <f>493.67+467.1+196.13+414.95+146.67</f>
        <v>1718.5200000000002</v>
      </c>
      <c r="H23" s="27"/>
      <c r="I23" s="26"/>
      <c r="J23" s="26"/>
      <c r="K23" s="26"/>
      <c r="L23" s="26"/>
      <c r="M23" s="26"/>
      <c r="N23" s="26"/>
      <c r="O23" s="26"/>
      <c r="P23" s="26"/>
      <c r="Q23" s="87">
        <f t="shared" si="1"/>
        <v>0</v>
      </c>
      <c r="R23" s="88">
        <f t="shared" si="0"/>
        <v>35198.32</v>
      </c>
      <c r="S23" s="89">
        <f t="shared" si="2"/>
        <v>35198.32</v>
      </c>
      <c r="T23" s="94"/>
    </row>
    <row r="24" spans="1:20" ht="15">
      <c r="A24" s="85">
        <v>20</v>
      </c>
      <c r="B24" s="86" t="s">
        <v>25</v>
      </c>
      <c r="C24" s="26">
        <v>17782.93</v>
      </c>
      <c r="D24" s="26">
        <v>21564.67</v>
      </c>
      <c r="E24" s="26">
        <v>11360.26</v>
      </c>
      <c r="F24" s="26">
        <v>1322.41</v>
      </c>
      <c r="G24" s="26">
        <v>3273.83</v>
      </c>
      <c r="H24" s="27">
        <v>1256.89</v>
      </c>
      <c r="I24" s="26"/>
      <c r="J24" s="26"/>
      <c r="K24" s="26"/>
      <c r="L24" s="26"/>
      <c r="M24" s="26">
        <v>11101.47</v>
      </c>
      <c r="N24" s="26">
        <v>3988.47</v>
      </c>
      <c r="O24" s="26"/>
      <c r="P24" s="26"/>
      <c r="Q24" s="87">
        <f t="shared" si="1"/>
        <v>16346.829999999998</v>
      </c>
      <c r="R24" s="88">
        <f t="shared" si="0"/>
        <v>71650.93000000001</v>
      </c>
      <c r="S24" s="89">
        <f t="shared" si="2"/>
        <v>55304.100000000006</v>
      </c>
      <c r="T24" s="94"/>
    </row>
    <row r="25" spans="1:20" ht="15">
      <c r="A25" s="85">
        <v>21</v>
      </c>
      <c r="B25" s="86" t="s">
        <v>26</v>
      </c>
      <c r="C25" s="26">
        <f>8439.13+21312.17+2224.74+7995.41+6113.65</f>
        <v>46085.1</v>
      </c>
      <c r="D25" s="26">
        <f>8329.2+19172.98+2809.15+5754.06+5389.53</f>
        <v>41454.92</v>
      </c>
      <c r="E25" s="26">
        <f>5307.89+8400.47+831.42+618.19+3336.59</f>
        <v>18494.56</v>
      </c>
      <c r="F25" s="26">
        <f>1781.63+1179.17+428.07+6615.35+612.58</f>
        <v>10616.800000000001</v>
      </c>
      <c r="G25" s="26">
        <f>642.2+3074.42+255.94+373.28+310.3</f>
        <v>4656.14</v>
      </c>
      <c r="H25" s="27"/>
      <c r="I25" s="26"/>
      <c r="J25" s="26"/>
      <c r="K25" s="26">
        <v>3893.58</v>
      </c>
      <c r="L25" s="26"/>
      <c r="M25" s="26"/>
      <c r="N25" s="26"/>
      <c r="O25" s="26"/>
      <c r="P25" s="26"/>
      <c r="Q25" s="87">
        <f t="shared" si="1"/>
        <v>3893.58</v>
      </c>
      <c r="R25" s="88">
        <f t="shared" si="0"/>
        <v>125201.09999999999</v>
      </c>
      <c r="S25" s="89">
        <f t="shared" si="2"/>
        <v>121307.51999999999</v>
      </c>
      <c r="T25" s="94"/>
    </row>
    <row r="26" spans="1:20" ht="15">
      <c r="A26" s="85">
        <v>22</v>
      </c>
      <c r="B26" s="86" t="s">
        <v>27</v>
      </c>
      <c r="C26" s="26">
        <v>6239.94</v>
      </c>
      <c r="D26" s="26">
        <v>4370.83</v>
      </c>
      <c r="E26" s="26">
        <v>3172.99</v>
      </c>
      <c r="F26" s="26">
        <v>501.79</v>
      </c>
      <c r="G26" s="26">
        <v>455.7</v>
      </c>
      <c r="H26" s="27"/>
      <c r="I26" s="26"/>
      <c r="J26" s="26"/>
      <c r="K26" s="26"/>
      <c r="L26" s="26"/>
      <c r="M26" s="26"/>
      <c r="N26" s="26"/>
      <c r="O26" s="26"/>
      <c r="P26" s="26"/>
      <c r="Q26" s="87">
        <f t="shared" si="1"/>
        <v>0</v>
      </c>
      <c r="R26" s="88">
        <f t="shared" si="0"/>
        <v>14741.250000000002</v>
      </c>
      <c r="S26" s="89">
        <f t="shared" si="2"/>
        <v>14741.250000000002</v>
      </c>
      <c r="T26" s="94"/>
    </row>
    <row r="27" spans="1:20" ht="15">
      <c r="A27" s="85">
        <v>23</v>
      </c>
      <c r="B27" s="86" t="s">
        <v>28</v>
      </c>
      <c r="C27" s="26">
        <f>7225.43+2226.83</f>
        <v>9452.26</v>
      </c>
      <c r="D27" s="26">
        <f>4593.27+2372.42</f>
        <v>6965.6900000000005</v>
      </c>
      <c r="E27" s="26">
        <f>3822.12+2605.28</f>
        <v>6427.4</v>
      </c>
      <c r="F27" s="26">
        <f>1544.94+840.8</f>
        <v>2385.74</v>
      </c>
      <c r="G27" s="26">
        <f>480.91+372.04</f>
        <v>852.95</v>
      </c>
      <c r="H27" s="27"/>
      <c r="I27" s="26"/>
      <c r="J27" s="26"/>
      <c r="K27" s="26"/>
      <c r="L27" s="26"/>
      <c r="M27" s="26"/>
      <c r="N27" s="26"/>
      <c r="O27" s="26"/>
      <c r="P27" s="26"/>
      <c r="Q27" s="87">
        <f t="shared" si="1"/>
        <v>0</v>
      </c>
      <c r="R27" s="88">
        <f t="shared" si="0"/>
        <v>26084.039999999997</v>
      </c>
      <c r="S27" s="89">
        <f t="shared" si="2"/>
        <v>26084.039999999997</v>
      </c>
      <c r="T27" s="94"/>
    </row>
    <row r="28" spans="1:20" ht="15">
      <c r="A28" s="85">
        <v>24</v>
      </c>
      <c r="B28" s="86" t="s">
        <v>29</v>
      </c>
      <c r="C28" s="26">
        <f>14585.1+11739.85+13713.76+9059.05</f>
        <v>49097.759999999995</v>
      </c>
      <c r="D28" s="26">
        <f>17234.96+20268.16+18945.63+11723.26</f>
        <v>68172.01</v>
      </c>
      <c r="E28" s="26">
        <f>6998.14+15966.63+40060.29+3555.02</f>
        <v>66580.08</v>
      </c>
      <c r="F28" s="26">
        <f>1046.14+487.69+455.46+1012.48</f>
        <v>3001.7700000000004</v>
      </c>
      <c r="G28" s="26">
        <f>1571.16+2249.22+1547.04+1403.07</f>
        <v>6770.49</v>
      </c>
      <c r="H28" s="27">
        <f>739.01+1251.06</f>
        <v>1990.07</v>
      </c>
      <c r="I28" s="26"/>
      <c r="J28" s="26">
        <v>7787.16</v>
      </c>
      <c r="K28" s="26">
        <v>112539.32</v>
      </c>
      <c r="L28" s="26"/>
      <c r="M28" s="26"/>
      <c r="N28" s="26">
        <v>23361.48</v>
      </c>
      <c r="O28" s="26">
        <v>44776.17</v>
      </c>
      <c r="P28" s="26">
        <v>3893.58</v>
      </c>
      <c r="Q28" s="87">
        <f t="shared" si="1"/>
        <v>194347.78</v>
      </c>
      <c r="R28" s="88">
        <f t="shared" si="0"/>
        <v>387969.88999999996</v>
      </c>
      <c r="S28" s="89">
        <f t="shared" si="2"/>
        <v>193622.10999999996</v>
      </c>
      <c r="T28" s="94"/>
    </row>
    <row r="29" spans="1:20" ht="15">
      <c r="A29" s="85">
        <v>25</v>
      </c>
      <c r="B29" s="86" t="s">
        <v>30</v>
      </c>
      <c r="C29" s="26">
        <v>2532.57</v>
      </c>
      <c r="D29" s="26">
        <v>3533.11</v>
      </c>
      <c r="E29" s="26">
        <v>2865.97</v>
      </c>
      <c r="F29" s="26">
        <v>83.14</v>
      </c>
      <c r="G29" s="26">
        <v>546.78</v>
      </c>
      <c r="H29" s="27"/>
      <c r="I29" s="26"/>
      <c r="J29" s="26"/>
      <c r="K29" s="26"/>
      <c r="L29" s="26"/>
      <c r="M29" s="26"/>
      <c r="N29" s="26">
        <v>3988.47</v>
      </c>
      <c r="O29" s="26"/>
      <c r="P29" s="26"/>
      <c r="Q29" s="87">
        <f t="shared" si="1"/>
        <v>3988.47</v>
      </c>
      <c r="R29" s="88">
        <f t="shared" si="0"/>
        <v>13550.039999999999</v>
      </c>
      <c r="S29" s="89">
        <f t="shared" si="2"/>
        <v>9561.57</v>
      </c>
      <c r="T29" s="94"/>
    </row>
    <row r="30" spans="1:20" ht="15">
      <c r="A30" s="85">
        <v>26</v>
      </c>
      <c r="B30" s="86" t="s">
        <v>31</v>
      </c>
      <c r="C30" s="26">
        <f>13657.48+7475.5</f>
        <v>21132.98</v>
      </c>
      <c r="D30" s="26">
        <f>15688.01+6507.79</f>
        <v>22195.8</v>
      </c>
      <c r="E30" s="26">
        <f>3618.47+4143.41</f>
        <v>7761.879999999999</v>
      </c>
      <c r="F30" s="26">
        <f>2077.16+1321.57</f>
        <v>3398.7299999999996</v>
      </c>
      <c r="G30" s="26">
        <f>1648.15+1208.65</f>
        <v>2856.8</v>
      </c>
      <c r="H30" s="27"/>
      <c r="I30" s="26"/>
      <c r="J30" s="26"/>
      <c r="K30" s="26">
        <v>6665.76</v>
      </c>
      <c r="L30" s="26"/>
      <c r="M30" s="26"/>
      <c r="N30" s="26"/>
      <c r="O30" s="26"/>
      <c r="P30" s="26"/>
      <c r="Q30" s="87">
        <f t="shared" si="1"/>
        <v>6665.76</v>
      </c>
      <c r="R30" s="88">
        <f t="shared" si="0"/>
        <v>64011.950000000004</v>
      </c>
      <c r="S30" s="89">
        <f t="shared" si="2"/>
        <v>57346.19</v>
      </c>
      <c r="T30" s="94"/>
    </row>
    <row r="31" spans="1:20" ht="15">
      <c r="A31" s="85">
        <v>27</v>
      </c>
      <c r="B31" s="86" t="s">
        <v>32</v>
      </c>
      <c r="C31" s="26">
        <f>6288.32+5037.45</f>
        <v>11325.77</v>
      </c>
      <c r="D31" s="26">
        <f>5382.06+3699.45</f>
        <v>9081.51</v>
      </c>
      <c r="E31" s="26">
        <f>12023.19+2514.33</f>
        <v>14537.52</v>
      </c>
      <c r="F31" s="26">
        <f>1818.03+255.02</f>
        <v>2073.05</v>
      </c>
      <c r="G31" s="26">
        <f>711.4+615.03</f>
        <v>1326.4299999999998</v>
      </c>
      <c r="H31" s="27"/>
      <c r="I31" s="26"/>
      <c r="J31" s="26"/>
      <c r="K31" s="26"/>
      <c r="L31" s="26"/>
      <c r="M31" s="26"/>
      <c r="N31" s="26"/>
      <c r="O31" s="26"/>
      <c r="P31" s="26"/>
      <c r="Q31" s="87">
        <f t="shared" si="1"/>
        <v>0</v>
      </c>
      <c r="R31" s="88">
        <f t="shared" si="0"/>
        <v>38344.280000000006</v>
      </c>
      <c r="S31" s="89">
        <f t="shared" si="2"/>
        <v>38344.280000000006</v>
      </c>
      <c r="T31" s="94"/>
    </row>
    <row r="32" spans="1:20" ht="15">
      <c r="A32" s="85">
        <v>28</v>
      </c>
      <c r="B32" s="86" t="s">
        <v>33</v>
      </c>
      <c r="C32" s="26">
        <f>19093.28+14409.81+12865.48</f>
        <v>46368.56999999999</v>
      </c>
      <c r="D32" s="26">
        <f>29594.24+19779.35+10560.03</f>
        <v>59933.619999999995</v>
      </c>
      <c r="E32" s="26">
        <f>9876.41+7250.89+5800.96</f>
        <v>22928.26</v>
      </c>
      <c r="F32" s="26">
        <f>1226.18+575.25+514.83</f>
        <v>2316.26</v>
      </c>
      <c r="G32" s="26">
        <f>2781.39+1976.07+1580.5</f>
        <v>6337.96</v>
      </c>
      <c r="H32" s="27">
        <v>3905.2</v>
      </c>
      <c r="I32" s="26"/>
      <c r="J32" s="26"/>
      <c r="K32" s="26"/>
      <c r="L32" s="26"/>
      <c r="M32" s="26"/>
      <c r="N32" s="26"/>
      <c r="O32" s="26"/>
      <c r="P32" s="26"/>
      <c r="Q32" s="87">
        <f t="shared" si="1"/>
        <v>3905.2</v>
      </c>
      <c r="R32" s="88">
        <f t="shared" si="0"/>
        <v>141789.87</v>
      </c>
      <c r="S32" s="89">
        <f t="shared" si="2"/>
        <v>137884.66999999998</v>
      </c>
      <c r="T32" s="94"/>
    </row>
    <row r="33" spans="1:20" ht="15">
      <c r="A33" s="85">
        <v>29</v>
      </c>
      <c r="B33" s="86" t="s">
        <v>34</v>
      </c>
      <c r="C33" s="26">
        <f>30753.4+3642.03</f>
        <v>34395.43</v>
      </c>
      <c r="D33" s="26">
        <f>35115.83+3463.83</f>
        <v>38579.66</v>
      </c>
      <c r="E33" s="26">
        <f>16581.57+557.58</f>
        <v>17139.15</v>
      </c>
      <c r="F33" s="26">
        <f>4119.11+366.7</f>
        <v>4485.8099999999995</v>
      </c>
      <c r="G33" s="26">
        <f>4302.74+467.97</f>
        <v>4770.71</v>
      </c>
      <c r="H33" s="27">
        <v>4485.32</v>
      </c>
      <c r="I33" s="26"/>
      <c r="J33" s="26"/>
      <c r="K33" s="26"/>
      <c r="L33" s="26"/>
      <c r="M33" s="26"/>
      <c r="N33" s="26">
        <v>7787.16</v>
      </c>
      <c r="O33" s="26"/>
      <c r="P33" s="26"/>
      <c r="Q33" s="87">
        <f t="shared" si="1"/>
        <v>12272.48</v>
      </c>
      <c r="R33" s="88">
        <f t="shared" si="0"/>
        <v>111643.23999999999</v>
      </c>
      <c r="S33" s="89">
        <f t="shared" si="2"/>
        <v>99370.76</v>
      </c>
      <c r="T33" s="94"/>
    </row>
    <row r="34" spans="1:20" ht="15">
      <c r="A34" s="85">
        <v>30</v>
      </c>
      <c r="B34" s="86" t="s">
        <v>35</v>
      </c>
      <c r="C34" s="26">
        <f>4429.81+1264.36</f>
        <v>5694.17</v>
      </c>
      <c r="D34" s="26">
        <f>4324.63+727.81</f>
        <v>5052.4400000000005</v>
      </c>
      <c r="E34" s="26">
        <f>3492.33+409.57</f>
        <v>3901.9</v>
      </c>
      <c r="F34" s="26">
        <f>441.05+184.44</f>
        <v>625.49</v>
      </c>
      <c r="G34" s="26">
        <f>344.12+106.73</f>
        <v>450.85</v>
      </c>
      <c r="H34" s="27"/>
      <c r="I34" s="26"/>
      <c r="J34" s="26"/>
      <c r="K34" s="26"/>
      <c r="L34" s="26"/>
      <c r="M34" s="26"/>
      <c r="N34" s="26"/>
      <c r="O34" s="26"/>
      <c r="P34" s="26"/>
      <c r="Q34" s="87">
        <f t="shared" si="1"/>
        <v>0</v>
      </c>
      <c r="R34" s="88">
        <f t="shared" si="0"/>
        <v>15724.85</v>
      </c>
      <c r="S34" s="89">
        <f t="shared" si="2"/>
        <v>15724.85</v>
      </c>
      <c r="T34" s="94"/>
    </row>
    <row r="35" spans="1:20" ht="15">
      <c r="A35" s="85">
        <v>31</v>
      </c>
      <c r="B35" s="86" t="s">
        <v>88</v>
      </c>
      <c r="C35" s="26">
        <v>5645.2</v>
      </c>
      <c r="D35" s="26">
        <v>4997.44</v>
      </c>
      <c r="E35" s="26">
        <v>1293.89</v>
      </c>
      <c r="F35" s="26">
        <v>896.05</v>
      </c>
      <c r="G35" s="26">
        <v>562.5</v>
      </c>
      <c r="H35" s="27"/>
      <c r="I35" s="26"/>
      <c r="J35" s="26"/>
      <c r="K35" s="26"/>
      <c r="L35" s="26"/>
      <c r="M35" s="26"/>
      <c r="N35" s="26"/>
      <c r="O35" s="26"/>
      <c r="P35" s="26"/>
      <c r="Q35" s="87">
        <f t="shared" si="1"/>
        <v>0</v>
      </c>
      <c r="R35" s="88">
        <f t="shared" si="0"/>
        <v>13395.079999999998</v>
      </c>
      <c r="S35" s="89">
        <f t="shared" si="2"/>
        <v>13395.079999999998</v>
      </c>
      <c r="T35" s="94"/>
    </row>
    <row r="36" spans="1:20" ht="15">
      <c r="A36" s="85">
        <v>32</v>
      </c>
      <c r="B36" s="86" t="s">
        <v>90</v>
      </c>
      <c r="C36" s="26">
        <f>12049+3153.26+2636.81+1016.39</f>
        <v>18855.46</v>
      </c>
      <c r="D36" s="26">
        <f>12988.96+2196.06+1652.77+687.27</f>
        <v>17525.059999999998</v>
      </c>
      <c r="E36" s="26">
        <f>17731.88+843.57+1619.76+467.34</f>
        <v>20662.55</v>
      </c>
      <c r="F36" s="26">
        <f>1748.62+284.8+171.16+226.75</f>
        <v>2431.33</v>
      </c>
      <c r="G36" s="26">
        <f>1020.75+204.78+194.12+44.54</f>
        <v>1464.19</v>
      </c>
      <c r="H36" s="27"/>
      <c r="I36" s="26"/>
      <c r="J36" s="26"/>
      <c r="K36" s="26"/>
      <c r="L36" s="26"/>
      <c r="M36" s="26">
        <v>2919.71</v>
      </c>
      <c r="N36" s="26"/>
      <c r="O36" s="26"/>
      <c r="P36" s="26">
        <v>3893.58</v>
      </c>
      <c r="Q36" s="87">
        <f t="shared" si="1"/>
        <v>6813.29</v>
      </c>
      <c r="R36" s="88">
        <f t="shared" si="0"/>
        <v>67751.87999999999</v>
      </c>
      <c r="S36" s="89">
        <f t="shared" si="2"/>
        <v>60938.58999999999</v>
      </c>
      <c r="T36" s="94"/>
    </row>
    <row r="37" spans="1:20" ht="15">
      <c r="A37" s="85">
        <v>33</v>
      </c>
      <c r="B37" s="86" t="s">
        <v>91</v>
      </c>
      <c r="C37" s="26">
        <v>19147.38</v>
      </c>
      <c r="D37" s="26">
        <v>22393.55</v>
      </c>
      <c r="E37" s="26">
        <v>7599.58</v>
      </c>
      <c r="F37" s="26">
        <v>1047.89</v>
      </c>
      <c r="G37" s="26">
        <v>2273.86</v>
      </c>
      <c r="H37" s="27"/>
      <c r="I37" s="26"/>
      <c r="J37" s="26"/>
      <c r="K37" s="26"/>
      <c r="L37" s="26"/>
      <c r="M37" s="26"/>
      <c r="N37" s="26"/>
      <c r="O37" s="26"/>
      <c r="P37" s="26"/>
      <c r="Q37" s="87">
        <f t="shared" si="1"/>
        <v>0</v>
      </c>
      <c r="R37" s="88">
        <f t="shared" si="0"/>
        <v>52462.26</v>
      </c>
      <c r="S37" s="89">
        <f t="shared" si="2"/>
        <v>52462.26</v>
      </c>
      <c r="T37" s="94"/>
    </row>
    <row r="38" spans="1:20" ht="15">
      <c r="A38" s="85">
        <v>34</v>
      </c>
      <c r="B38" s="86" t="s">
        <v>93</v>
      </c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  <c r="N38" s="26"/>
      <c r="O38" s="26"/>
      <c r="P38" s="26"/>
      <c r="Q38" s="87">
        <f t="shared" si="1"/>
        <v>0</v>
      </c>
      <c r="R38" s="88">
        <f t="shared" si="0"/>
        <v>0</v>
      </c>
      <c r="S38" s="89">
        <f t="shared" si="2"/>
        <v>0</v>
      </c>
      <c r="T38" s="94"/>
    </row>
    <row r="39" spans="1:20" ht="15">
      <c r="A39" s="85">
        <v>35</v>
      </c>
      <c r="B39" s="86" t="s">
        <v>96</v>
      </c>
      <c r="C39" s="26">
        <v>9097.6</v>
      </c>
      <c r="D39" s="26">
        <v>6744.43</v>
      </c>
      <c r="E39" s="26">
        <v>3376.19</v>
      </c>
      <c r="F39" s="26">
        <v>895.29</v>
      </c>
      <c r="G39" s="26">
        <v>910.53</v>
      </c>
      <c r="H39" s="27"/>
      <c r="I39" s="26"/>
      <c r="J39" s="26"/>
      <c r="K39" s="26"/>
      <c r="L39" s="26"/>
      <c r="M39" s="26"/>
      <c r="N39" s="26"/>
      <c r="O39" s="26"/>
      <c r="P39" s="26"/>
      <c r="Q39" s="87">
        <f t="shared" si="1"/>
        <v>0</v>
      </c>
      <c r="R39" s="88">
        <f t="shared" si="0"/>
        <v>21024.04</v>
      </c>
      <c r="S39" s="89">
        <f t="shared" si="2"/>
        <v>21024.04</v>
      </c>
      <c r="T39" s="94"/>
    </row>
    <row r="40" spans="1:20" ht="15">
      <c r="A40" s="85">
        <v>36</v>
      </c>
      <c r="B40" s="86" t="s">
        <v>97</v>
      </c>
      <c r="C40" s="26">
        <v>5991.52</v>
      </c>
      <c r="D40" s="26">
        <v>5100.31</v>
      </c>
      <c r="E40" s="26">
        <v>4760</v>
      </c>
      <c r="F40" s="26">
        <v>113.56</v>
      </c>
      <c r="G40" s="26">
        <v>314.91</v>
      </c>
      <c r="H40" s="27"/>
      <c r="I40" s="26"/>
      <c r="J40" s="26"/>
      <c r="K40" s="26"/>
      <c r="L40" s="26"/>
      <c r="M40" s="26"/>
      <c r="N40" s="26"/>
      <c r="O40" s="26"/>
      <c r="P40" s="26"/>
      <c r="Q40" s="87">
        <f t="shared" si="1"/>
        <v>0</v>
      </c>
      <c r="R40" s="88">
        <f t="shared" si="0"/>
        <v>16280.300000000001</v>
      </c>
      <c r="S40" s="89">
        <f t="shared" si="2"/>
        <v>16280.300000000001</v>
      </c>
      <c r="T40" s="94"/>
    </row>
    <row r="41" spans="1:59" s="76" customFormat="1" ht="15.75" thickBot="1">
      <c r="A41" s="85">
        <v>37</v>
      </c>
      <c r="B41" s="86" t="s">
        <v>101</v>
      </c>
      <c r="C41" s="26">
        <v>7519.14</v>
      </c>
      <c r="D41" s="26">
        <v>6302.27</v>
      </c>
      <c r="E41" s="26">
        <v>3112.12</v>
      </c>
      <c r="F41" s="26">
        <v>1217.46</v>
      </c>
      <c r="G41" s="26">
        <v>753.24</v>
      </c>
      <c r="H41" s="27"/>
      <c r="I41" s="26"/>
      <c r="J41" s="26"/>
      <c r="K41" s="26"/>
      <c r="L41" s="26"/>
      <c r="M41" s="26"/>
      <c r="N41" s="26"/>
      <c r="O41" s="26"/>
      <c r="P41" s="26"/>
      <c r="Q41" s="87">
        <f t="shared" si="1"/>
        <v>0</v>
      </c>
      <c r="R41" s="88">
        <f t="shared" si="0"/>
        <v>18904.23</v>
      </c>
      <c r="S41" s="89">
        <f t="shared" si="2"/>
        <v>18904.23</v>
      </c>
      <c r="T41" s="9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77" customFormat="1" ht="26.25" customHeight="1" thickBot="1">
      <c r="A42" s="90"/>
      <c r="B42" s="86" t="s">
        <v>36</v>
      </c>
      <c r="C42" s="91">
        <f>SUM(C5:C41)</f>
        <v>837961.61</v>
      </c>
      <c r="D42" s="91">
        <f aca="true" t="shared" si="3" ref="D42:P42">SUM(D5:D41)</f>
        <v>910534.7500000001</v>
      </c>
      <c r="E42" s="91">
        <f t="shared" si="3"/>
        <v>699028.96</v>
      </c>
      <c r="F42" s="91">
        <f t="shared" si="3"/>
        <v>110357.61</v>
      </c>
      <c r="G42" s="91">
        <f t="shared" si="3"/>
        <v>97395.48000000001</v>
      </c>
      <c r="H42" s="91">
        <f t="shared" si="3"/>
        <v>26793.5</v>
      </c>
      <c r="I42" s="91">
        <f t="shared" si="3"/>
        <v>0</v>
      </c>
      <c r="J42" s="91">
        <f t="shared" si="3"/>
        <v>33014.729999999996</v>
      </c>
      <c r="K42" s="91">
        <f t="shared" si="3"/>
        <v>220999.78000000003</v>
      </c>
      <c r="L42" s="91">
        <f t="shared" si="3"/>
        <v>1946.25</v>
      </c>
      <c r="M42" s="91">
        <f t="shared" si="3"/>
        <v>18436.17</v>
      </c>
      <c r="N42" s="91">
        <f t="shared" si="3"/>
        <v>96223.75</v>
      </c>
      <c r="O42" s="91">
        <f t="shared" si="3"/>
        <v>57078.259999999995</v>
      </c>
      <c r="P42" s="91">
        <f t="shared" si="3"/>
        <v>15574.32</v>
      </c>
      <c r="Q42" s="87">
        <f t="shared" si="1"/>
        <v>470066.76</v>
      </c>
      <c r="R42" s="88">
        <f t="shared" si="0"/>
        <v>3125345.17</v>
      </c>
      <c r="S42" s="89">
        <f t="shared" si="2"/>
        <v>2655278.41</v>
      </c>
      <c r="T42" s="9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2:19" ht="15">
      <c r="B43" s="30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9" ht="15">
      <c r="B44" s="34"/>
      <c r="C44" s="31"/>
      <c r="D44" s="31"/>
      <c r="E44" s="31"/>
      <c r="F44" s="32"/>
      <c r="G44" s="32"/>
      <c r="H44" s="33"/>
      <c r="I44" s="31"/>
      <c r="J44" s="31"/>
      <c r="K44" s="31"/>
      <c r="L44" s="31"/>
      <c r="M44" s="31"/>
      <c r="N44" s="31"/>
      <c r="O44" s="31"/>
      <c r="P44" s="31"/>
      <c r="Q44" s="31"/>
      <c r="S44" s="33"/>
    </row>
    <row r="45" spans="2:18" ht="13.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  <c r="R45" s="3"/>
    </row>
    <row r="46" spans="2:17" ht="13.5">
      <c r="B46" s="9"/>
      <c r="C46" s="1"/>
      <c r="D46" s="1"/>
      <c r="E46" s="1"/>
      <c r="F46" s="2"/>
      <c r="G46" s="2"/>
      <c r="H46" s="17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7" ht="13.5">
      <c r="B48" s="9"/>
      <c r="C48" s="1"/>
      <c r="D48" s="1"/>
      <c r="E48" s="1"/>
      <c r="F48" s="2"/>
      <c r="G48" s="2"/>
      <c r="H48" s="16"/>
      <c r="I48" s="1"/>
      <c r="J48" s="1"/>
      <c r="K48" s="1"/>
      <c r="L48" s="1"/>
      <c r="M48" s="1"/>
      <c r="N48" s="1"/>
      <c r="O48" s="1"/>
      <c r="P48" s="1"/>
      <c r="Q48" s="1"/>
    </row>
    <row r="49" ht="12.75">
      <c r="B49" s="15"/>
    </row>
    <row r="50" spans="2:11" ht="12.75">
      <c r="B50" s="10"/>
      <c r="F50" s="3"/>
      <c r="G50" s="3"/>
      <c r="K50" s="3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spans="2:19" ht="12.75">
      <c r="B61" s="11"/>
      <c r="C61" s="4"/>
      <c r="D61" s="4"/>
      <c r="E61" s="4"/>
      <c r="F61" s="4"/>
      <c r="G61" s="4"/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3">
      <selection activeCell="C30" sqref="C30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97" t="s">
        <v>124</v>
      </c>
      <c r="B3" s="97"/>
      <c r="C3" s="97"/>
      <c r="D3" s="97"/>
      <c r="E3" s="97"/>
      <c r="F3" s="97"/>
      <c r="G3" s="97"/>
      <c r="H3" s="97"/>
    </row>
    <row r="4" spans="1:8" ht="13.5">
      <c r="A4" s="37"/>
      <c r="B4" s="37"/>
      <c r="C4" s="39"/>
      <c r="D4" s="1"/>
      <c r="E4" s="1"/>
      <c r="F4" s="1"/>
      <c r="G4" s="37"/>
      <c r="H4" s="37"/>
    </row>
    <row r="5" spans="1:8" ht="41.25">
      <c r="A5" s="50" t="s">
        <v>0</v>
      </c>
      <c r="B5" s="50" t="s">
        <v>1</v>
      </c>
      <c r="C5" s="52" t="s">
        <v>52</v>
      </c>
      <c r="D5" s="49"/>
      <c r="E5" s="1"/>
      <c r="F5" s="1"/>
      <c r="G5" s="37"/>
      <c r="H5" s="37"/>
    </row>
    <row r="6" spans="1:8" ht="13.5">
      <c r="A6" s="40" t="s">
        <v>80</v>
      </c>
      <c r="B6" s="7" t="s">
        <v>6</v>
      </c>
      <c r="C6" s="8"/>
      <c r="D6" s="12"/>
      <c r="E6" s="1"/>
      <c r="F6" s="1"/>
      <c r="G6" s="37"/>
      <c r="H6" s="37"/>
    </row>
    <row r="7" spans="1:8" ht="13.5">
      <c r="A7" s="40" t="s">
        <v>53</v>
      </c>
      <c r="B7" s="7" t="s">
        <v>40</v>
      </c>
      <c r="C7" s="48"/>
      <c r="D7" s="12"/>
      <c r="E7" s="1"/>
      <c r="F7" s="1"/>
      <c r="G7" s="37"/>
      <c r="H7" s="37"/>
    </row>
    <row r="8" spans="1:8" ht="13.5">
      <c r="A8" s="40" t="s">
        <v>54</v>
      </c>
      <c r="B8" s="7" t="s">
        <v>8</v>
      </c>
      <c r="C8" s="48"/>
      <c r="D8" s="12"/>
      <c r="E8" s="1"/>
      <c r="F8" s="1"/>
      <c r="G8" s="37"/>
      <c r="H8" s="37"/>
    </row>
    <row r="9" spans="1:8" ht="13.5">
      <c r="A9" s="40" t="s">
        <v>55</v>
      </c>
      <c r="B9" s="7" t="s">
        <v>9</v>
      </c>
      <c r="C9" s="48"/>
      <c r="D9" s="12"/>
      <c r="E9" s="1"/>
      <c r="F9" s="1"/>
      <c r="G9" s="37"/>
      <c r="H9" s="37"/>
    </row>
    <row r="10" spans="1:8" ht="13.5">
      <c r="A10" s="40" t="s">
        <v>56</v>
      </c>
      <c r="B10" s="7" t="s">
        <v>10</v>
      </c>
      <c r="C10" s="48"/>
      <c r="D10" s="12"/>
      <c r="E10" s="1"/>
      <c r="F10" s="1"/>
      <c r="G10" s="37"/>
      <c r="H10" s="37"/>
    </row>
    <row r="11" spans="1:8" ht="13.5">
      <c r="A11" s="40" t="s">
        <v>57</v>
      </c>
      <c r="B11" s="7" t="s">
        <v>11</v>
      </c>
      <c r="C11" s="48"/>
      <c r="D11" s="12"/>
      <c r="E11" s="1"/>
      <c r="F11" s="1"/>
      <c r="G11" s="37"/>
      <c r="H11" s="37"/>
    </row>
    <row r="12" spans="1:8" ht="13.5">
      <c r="A12" s="40" t="s">
        <v>58</v>
      </c>
      <c r="B12" s="7" t="s">
        <v>12</v>
      </c>
      <c r="C12" s="48"/>
      <c r="D12" s="12"/>
      <c r="E12" s="1"/>
      <c r="F12" s="1"/>
      <c r="G12" s="37"/>
      <c r="H12" s="37"/>
    </row>
    <row r="13" spans="1:8" ht="13.5">
      <c r="A13" s="40" t="s">
        <v>59</v>
      </c>
      <c r="B13" s="7" t="s">
        <v>13</v>
      </c>
      <c r="C13" s="48"/>
      <c r="D13" s="12"/>
      <c r="E13" s="1"/>
      <c r="F13" s="1"/>
      <c r="G13" s="37"/>
      <c r="H13" s="37"/>
    </row>
    <row r="14" spans="1:8" ht="13.5">
      <c r="A14" s="40" t="s">
        <v>60</v>
      </c>
      <c r="B14" s="7" t="s">
        <v>14</v>
      </c>
      <c r="C14" s="48"/>
      <c r="D14" s="12"/>
      <c r="E14" s="1"/>
      <c r="F14" s="1"/>
      <c r="G14" s="37"/>
      <c r="H14" s="37"/>
    </row>
    <row r="15" spans="1:8" ht="13.5">
      <c r="A15" s="40" t="s">
        <v>61</v>
      </c>
      <c r="B15" s="7" t="s">
        <v>15</v>
      </c>
      <c r="C15" s="8">
        <v>392.5</v>
      </c>
      <c r="D15" s="12"/>
      <c r="E15" s="1"/>
      <c r="F15" s="1"/>
      <c r="G15" s="37"/>
      <c r="H15" s="37"/>
    </row>
    <row r="16" spans="1:8" ht="13.5">
      <c r="A16" s="40" t="s">
        <v>62</v>
      </c>
      <c r="B16" s="7" t="s">
        <v>16</v>
      </c>
      <c r="C16" s="48"/>
      <c r="D16" s="12"/>
      <c r="E16" s="1"/>
      <c r="F16" s="1"/>
      <c r="G16" s="37"/>
      <c r="H16" s="37"/>
    </row>
    <row r="17" spans="1:8" ht="13.5">
      <c r="A17" s="40" t="s">
        <v>63</v>
      </c>
      <c r="B17" s="7" t="s">
        <v>41</v>
      </c>
      <c r="C17" s="48"/>
      <c r="D17" s="12"/>
      <c r="E17" s="1"/>
      <c r="F17" s="1"/>
      <c r="G17" s="37"/>
      <c r="H17" s="37"/>
    </row>
    <row r="18" spans="1:8" ht="13.5">
      <c r="A18" s="40" t="s">
        <v>64</v>
      </c>
      <c r="B18" s="7" t="s">
        <v>18</v>
      </c>
      <c r="C18" s="48"/>
      <c r="D18" s="12"/>
      <c r="E18" s="1"/>
      <c r="F18" s="1"/>
      <c r="G18" s="37"/>
      <c r="H18" s="37"/>
    </row>
    <row r="19" spans="1:8" ht="13.5">
      <c r="A19" s="40" t="s">
        <v>65</v>
      </c>
      <c r="B19" s="7" t="s">
        <v>19</v>
      </c>
      <c r="C19" s="48"/>
      <c r="D19" s="12"/>
      <c r="E19" s="1"/>
      <c r="F19" s="1"/>
      <c r="G19" s="37"/>
      <c r="H19" s="37"/>
    </row>
    <row r="20" spans="1:8" ht="13.5">
      <c r="A20" s="40" t="s">
        <v>66</v>
      </c>
      <c r="B20" s="7" t="s">
        <v>20</v>
      </c>
      <c r="C20" s="8">
        <v>420.53</v>
      </c>
      <c r="D20" s="12"/>
      <c r="E20" s="1"/>
      <c r="F20" s="1"/>
      <c r="G20" s="37"/>
      <c r="H20" s="37"/>
    </row>
    <row r="21" spans="1:8" ht="13.5">
      <c r="A21" s="40" t="s">
        <v>67</v>
      </c>
      <c r="B21" s="7" t="s">
        <v>21</v>
      </c>
      <c r="C21" s="48"/>
      <c r="D21" s="12"/>
      <c r="E21" s="1"/>
      <c r="F21" s="1"/>
      <c r="G21" s="37"/>
      <c r="H21" s="37"/>
    </row>
    <row r="22" spans="1:8" ht="13.5">
      <c r="A22" s="40" t="s">
        <v>68</v>
      </c>
      <c r="B22" s="7" t="s">
        <v>22</v>
      </c>
      <c r="C22" s="48"/>
      <c r="D22" s="12"/>
      <c r="E22" s="1"/>
      <c r="F22" s="1"/>
      <c r="G22" s="37"/>
      <c r="H22" s="37"/>
    </row>
    <row r="23" spans="1:8" ht="13.5">
      <c r="A23" s="40" t="s">
        <v>69</v>
      </c>
      <c r="B23" s="7" t="s">
        <v>23</v>
      </c>
      <c r="C23" s="48"/>
      <c r="D23" s="12"/>
      <c r="E23" s="1"/>
      <c r="F23" s="1"/>
      <c r="G23" s="37"/>
      <c r="H23" s="37"/>
    </row>
    <row r="24" spans="1:8" ht="13.5">
      <c r="A24" s="40" t="s">
        <v>70</v>
      </c>
      <c r="B24" s="7" t="s">
        <v>24</v>
      </c>
      <c r="C24" s="48"/>
      <c r="D24" s="12"/>
      <c r="E24" s="1"/>
      <c r="F24" s="1"/>
      <c r="G24" s="37"/>
      <c r="H24" s="37"/>
    </row>
    <row r="25" spans="1:8" ht="13.5">
      <c r="A25" s="40" t="s">
        <v>71</v>
      </c>
      <c r="B25" s="7" t="s">
        <v>25</v>
      </c>
      <c r="C25" s="48"/>
      <c r="D25" s="12"/>
      <c r="E25" s="1"/>
      <c r="F25" s="1"/>
      <c r="G25" s="37"/>
      <c r="H25" s="37"/>
    </row>
    <row r="26" spans="1:8" ht="13.5">
      <c r="A26" s="40" t="s">
        <v>72</v>
      </c>
      <c r="B26" s="7" t="s">
        <v>26</v>
      </c>
      <c r="C26" s="48"/>
      <c r="D26" s="12"/>
      <c r="E26" s="1"/>
      <c r="F26" s="1"/>
      <c r="G26" s="37"/>
      <c r="H26" s="37"/>
    </row>
    <row r="27" spans="1:8" ht="13.5">
      <c r="A27" s="40" t="s">
        <v>73</v>
      </c>
      <c r="B27" s="7" t="s">
        <v>27</v>
      </c>
      <c r="C27" s="48"/>
      <c r="D27" s="12"/>
      <c r="E27" s="1"/>
      <c r="F27" s="1"/>
      <c r="G27" s="37"/>
      <c r="H27" s="37"/>
    </row>
    <row r="28" spans="1:8" ht="13.5">
      <c r="A28" s="40" t="s">
        <v>74</v>
      </c>
      <c r="B28" s="7" t="s">
        <v>28</v>
      </c>
      <c r="C28" s="48"/>
      <c r="D28" s="12"/>
      <c r="E28" s="1"/>
      <c r="F28" s="1"/>
      <c r="G28" s="37"/>
      <c r="H28" s="37"/>
    </row>
    <row r="29" spans="1:8" ht="13.5">
      <c r="A29" s="40" t="s">
        <v>75</v>
      </c>
      <c r="B29" s="7" t="s">
        <v>29</v>
      </c>
      <c r="C29" s="8">
        <v>420.53</v>
      </c>
      <c r="D29" s="12"/>
      <c r="E29" s="1"/>
      <c r="F29" s="1"/>
      <c r="G29" s="37"/>
      <c r="H29" s="37"/>
    </row>
    <row r="30" spans="1:8" ht="13.5">
      <c r="A30" s="40" t="s">
        <v>76</v>
      </c>
      <c r="B30" s="7" t="s">
        <v>30</v>
      </c>
      <c r="C30" s="48"/>
      <c r="D30" s="12"/>
      <c r="E30" s="1"/>
      <c r="F30" s="1"/>
      <c r="G30" s="37"/>
      <c r="H30" s="37"/>
    </row>
    <row r="31" spans="1:8" ht="13.5">
      <c r="A31" s="40" t="s">
        <v>77</v>
      </c>
      <c r="B31" s="7" t="s">
        <v>31</v>
      </c>
      <c r="C31" s="48"/>
      <c r="D31" s="12"/>
      <c r="E31" s="1"/>
      <c r="F31" s="1"/>
      <c r="G31" s="37"/>
      <c r="H31" s="37"/>
    </row>
    <row r="32" spans="1:8" ht="13.5">
      <c r="A32" s="40" t="s">
        <v>78</v>
      </c>
      <c r="B32" s="7" t="s">
        <v>32</v>
      </c>
      <c r="C32" s="48"/>
      <c r="D32" s="12"/>
      <c r="E32" s="1"/>
      <c r="F32" s="1"/>
      <c r="G32" s="37"/>
      <c r="H32" s="37"/>
    </row>
    <row r="33" spans="1:8" ht="13.5">
      <c r="A33" s="40" t="s">
        <v>79</v>
      </c>
      <c r="B33" s="7" t="s">
        <v>33</v>
      </c>
      <c r="C33" s="48"/>
      <c r="D33" s="12"/>
      <c r="E33" s="1"/>
      <c r="F33" s="1"/>
      <c r="G33" s="37"/>
      <c r="H33" s="37"/>
    </row>
    <row r="34" spans="1:8" ht="13.5">
      <c r="A34" s="40" t="s">
        <v>81</v>
      </c>
      <c r="B34" s="7" t="s">
        <v>34</v>
      </c>
      <c r="C34" s="48"/>
      <c r="D34" s="12"/>
      <c r="E34" s="1"/>
      <c r="F34" s="1"/>
      <c r="G34" s="37"/>
      <c r="H34" s="37"/>
    </row>
    <row r="35" spans="1:8" ht="13.5">
      <c r="A35" s="40" t="s">
        <v>82</v>
      </c>
      <c r="B35" s="7" t="s">
        <v>35</v>
      </c>
      <c r="C35" s="48"/>
      <c r="D35" s="12"/>
      <c r="E35" s="1"/>
      <c r="F35" s="1"/>
      <c r="G35" s="37"/>
      <c r="H35" s="37"/>
    </row>
    <row r="36" spans="1:8" ht="13.5">
      <c r="A36" s="40" t="s">
        <v>83</v>
      </c>
      <c r="B36" s="7" t="s">
        <v>89</v>
      </c>
      <c r="C36" s="48"/>
      <c r="D36" s="12"/>
      <c r="E36" s="1"/>
      <c r="F36" s="1"/>
      <c r="G36" s="37"/>
      <c r="H36" s="37"/>
    </row>
    <row r="37" spans="1:8" ht="13.5">
      <c r="A37" s="40" t="s">
        <v>84</v>
      </c>
      <c r="B37" s="7" t="s">
        <v>90</v>
      </c>
      <c r="C37" s="48"/>
      <c r="D37" s="12"/>
      <c r="E37" s="1"/>
      <c r="F37" s="1"/>
      <c r="G37" s="37"/>
      <c r="H37" s="37"/>
    </row>
    <row r="38" spans="1:8" ht="13.5">
      <c r="A38" s="40" t="s">
        <v>85</v>
      </c>
      <c r="B38" s="7" t="s">
        <v>91</v>
      </c>
      <c r="C38" s="48"/>
      <c r="D38" s="12"/>
      <c r="E38" s="1"/>
      <c r="F38" s="1"/>
      <c r="G38" s="37"/>
      <c r="H38" s="37"/>
    </row>
    <row r="39" spans="1:8" ht="13.5">
      <c r="A39" s="40" t="s">
        <v>86</v>
      </c>
      <c r="B39" s="7" t="s">
        <v>93</v>
      </c>
      <c r="C39" s="48"/>
      <c r="D39" s="12"/>
      <c r="E39" s="1"/>
      <c r="F39" s="1"/>
      <c r="G39" s="37"/>
      <c r="H39" s="37"/>
    </row>
    <row r="40" spans="1:8" ht="13.5">
      <c r="A40" s="40" t="s">
        <v>87</v>
      </c>
      <c r="B40" s="7" t="s">
        <v>96</v>
      </c>
      <c r="C40" s="48"/>
      <c r="D40" s="12"/>
      <c r="E40" s="1"/>
      <c r="F40" s="1"/>
      <c r="G40" s="37"/>
      <c r="H40" s="37"/>
    </row>
    <row r="41" spans="1:8" ht="13.5">
      <c r="A41" s="40" t="s">
        <v>92</v>
      </c>
      <c r="B41" s="7" t="s">
        <v>97</v>
      </c>
      <c r="C41" s="48"/>
      <c r="D41" s="12"/>
      <c r="E41" s="1"/>
      <c r="F41" s="1"/>
      <c r="G41" s="37"/>
      <c r="H41" s="37"/>
    </row>
    <row r="42" spans="1:8" ht="14.25" thickBot="1">
      <c r="A42" s="40" t="s">
        <v>94</v>
      </c>
      <c r="B42" s="7" t="s">
        <v>101</v>
      </c>
      <c r="C42" s="73"/>
      <c r="D42" s="12"/>
      <c r="E42" s="1"/>
      <c r="F42" s="1"/>
      <c r="G42" s="37"/>
      <c r="H42" s="37"/>
    </row>
    <row r="43" spans="1:8" ht="14.25" thickBot="1">
      <c r="A43" s="55"/>
      <c r="B43" s="56" t="s">
        <v>36</v>
      </c>
      <c r="C43" s="57">
        <f>SUM(C6:C42)</f>
        <v>1233.56</v>
      </c>
      <c r="D43" s="46"/>
      <c r="E43" s="1"/>
      <c r="F43" s="1"/>
      <c r="G43" s="37"/>
      <c r="H43" s="37"/>
    </row>
    <row r="44" spans="1:8" ht="13.5">
      <c r="A44" s="37"/>
      <c r="B44" s="37"/>
      <c r="C44" s="39"/>
      <c r="D44" s="1"/>
      <c r="E44" s="1"/>
      <c r="F44" s="1"/>
      <c r="G44" s="37"/>
      <c r="H44" s="37"/>
    </row>
    <row r="45" spans="1:8" ht="13.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4">
      <selection activeCell="C30" sqref="C30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3.5">
      <c r="A3" s="93" t="s">
        <v>125</v>
      </c>
      <c r="B3" s="93"/>
      <c r="C3" s="93"/>
      <c r="D3" s="93"/>
      <c r="E3" s="93"/>
      <c r="F3" s="93"/>
      <c r="G3" s="93"/>
      <c r="H3" s="93"/>
      <c r="I3" s="93"/>
    </row>
    <row r="4" spans="1:9" ht="13.5">
      <c r="A4" s="37"/>
      <c r="B4" s="37"/>
      <c r="C4" s="39"/>
      <c r="D4" s="1"/>
      <c r="E4" s="1"/>
      <c r="F4" s="1"/>
      <c r="G4" s="1"/>
      <c r="H4" s="37"/>
      <c r="I4" s="37"/>
    </row>
    <row r="5" spans="1:9" ht="41.25">
      <c r="A5" s="50" t="s">
        <v>0</v>
      </c>
      <c r="B5" s="50" t="s">
        <v>1</v>
      </c>
      <c r="C5" s="52" t="s">
        <v>114</v>
      </c>
      <c r="D5" s="46"/>
      <c r="E5" s="12"/>
      <c r="F5" s="1"/>
      <c r="G5" s="1"/>
      <c r="H5" s="37"/>
      <c r="I5" s="37"/>
    </row>
    <row r="6" spans="1:9" ht="13.5">
      <c r="A6" s="40" t="s">
        <v>80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3.5">
      <c r="A7" s="40" t="s">
        <v>53</v>
      </c>
      <c r="B7" s="7" t="s">
        <v>40</v>
      </c>
      <c r="C7" s="8"/>
      <c r="D7" s="47"/>
      <c r="E7" s="12"/>
      <c r="F7" s="1"/>
      <c r="G7" s="1"/>
      <c r="H7" s="37"/>
      <c r="I7" s="37"/>
    </row>
    <row r="8" spans="1:9" ht="13.5">
      <c r="A8" s="40" t="s">
        <v>54</v>
      </c>
      <c r="B8" s="7" t="s">
        <v>8</v>
      </c>
      <c r="C8" s="8">
        <v>653.56</v>
      </c>
      <c r="D8" s="47"/>
      <c r="E8" s="12"/>
      <c r="F8" s="1"/>
      <c r="G8" s="1"/>
      <c r="H8" s="37"/>
      <c r="I8" s="37"/>
    </row>
    <row r="9" spans="1:9" ht="13.5">
      <c r="A9" s="40" t="s">
        <v>55</v>
      </c>
      <c r="B9" s="7" t="s">
        <v>9</v>
      </c>
      <c r="C9" s="8">
        <v>326.78</v>
      </c>
      <c r="D9" s="47"/>
      <c r="E9" s="12"/>
      <c r="F9" s="1"/>
      <c r="G9" s="1"/>
      <c r="H9" s="37"/>
      <c r="I9" s="37"/>
    </row>
    <row r="10" spans="1:9" ht="13.5">
      <c r="A10" s="40" t="s">
        <v>56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3.5">
      <c r="A11" s="40" t="s">
        <v>57</v>
      </c>
      <c r="B11" s="7" t="s">
        <v>11</v>
      </c>
      <c r="C11" s="8">
        <v>653.56</v>
      </c>
      <c r="D11" s="47"/>
      <c r="E11" s="12"/>
      <c r="F11" s="1"/>
      <c r="G11" s="1"/>
      <c r="H11" s="37"/>
      <c r="I11" s="37"/>
    </row>
    <row r="12" spans="1:9" ht="13.5">
      <c r="A12" s="40" t="s">
        <v>58</v>
      </c>
      <c r="B12" s="7" t="s">
        <v>12</v>
      </c>
      <c r="C12" s="8">
        <v>326.78</v>
      </c>
      <c r="D12" s="47"/>
      <c r="E12" s="12"/>
      <c r="F12" s="1"/>
      <c r="G12" s="1"/>
      <c r="H12" s="37"/>
      <c r="I12" s="37"/>
    </row>
    <row r="13" spans="1:9" ht="13.5">
      <c r="A13" s="40" t="s">
        <v>59</v>
      </c>
      <c r="B13" s="7" t="s">
        <v>13</v>
      </c>
      <c r="C13" s="8">
        <v>326.78</v>
      </c>
      <c r="D13" s="47"/>
      <c r="E13" s="12"/>
      <c r="F13" s="1"/>
      <c r="G13" s="1"/>
      <c r="H13" s="37"/>
      <c r="I13" s="37"/>
    </row>
    <row r="14" spans="1:9" ht="13.5">
      <c r="A14" s="40" t="s">
        <v>60</v>
      </c>
      <c r="B14" s="7" t="s">
        <v>14</v>
      </c>
      <c r="C14" s="8">
        <v>1960.68</v>
      </c>
      <c r="D14" s="47"/>
      <c r="E14" s="12"/>
      <c r="F14" s="1"/>
      <c r="G14" s="1"/>
      <c r="H14" s="37"/>
      <c r="I14" s="37"/>
    </row>
    <row r="15" spans="1:9" ht="13.5">
      <c r="A15" s="40" t="s">
        <v>61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3.5">
      <c r="A16" s="40" t="s">
        <v>62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3.5">
      <c r="A17" s="40" t="s">
        <v>63</v>
      </c>
      <c r="B17" s="7" t="s">
        <v>41</v>
      </c>
      <c r="C17" s="8">
        <v>1960.68</v>
      </c>
      <c r="D17" s="47"/>
      <c r="E17" s="12"/>
      <c r="F17" s="1"/>
      <c r="G17" s="1"/>
      <c r="H17" s="37"/>
      <c r="I17" s="37"/>
    </row>
    <row r="18" spans="1:9" ht="13.5">
      <c r="A18" s="40" t="s">
        <v>64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3.5">
      <c r="A19" s="40" t="s">
        <v>65</v>
      </c>
      <c r="B19" s="7" t="s">
        <v>19</v>
      </c>
      <c r="C19" s="8">
        <v>326.78</v>
      </c>
      <c r="D19" s="47"/>
      <c r="E19" s="12"/>
      <c r="F19" s="1"/>
      <c r="G19" s="1"/>
      <c r="H19" s="37"/>
      <c r="I19" s="37"/>
    </row>
    <row r="20" spans="1:9" ht="13.5">
      <c r="A20" s="40" t="s">
        <v>66</v>
      </c>
      <c r="B20" s="7" t="s">
        <v>20</v>
      </c>
      <c r="C20" s="8">
        <v>980.34</v>
      </c>
      <c r="D20" s="47"/>
      <c r="E20" s="12"/>
      <c r="F20" s="1"/>
      <c r="G20" s="1"/>
      <c r="H20" s="37"/>
      <c r="I20" s="37"/>
    </row>
    <row r="21" spans="1:9" ht="13.5">
      <c r="A21" s="40" t="s">
        <v>67</v>
      </c>
      <c r="B21" s="7" t="s">
        <v>21</v>
      </c>
      <c r="C21" s="8">
        <v>326.78</v>
      </c>
      <c r="D21" s="47"/>
      <c r="E21" s="12"/>
      <c r="F21" s="1"/>
      <c r="G21" s="1"/>
      <c r="H21" s="37"/>
      <c r="I21" s="37"/>
    </row>
    <row r="22" spans="1:9" ht="13.5">
      <c r="A22" s="40" t="s">
        <v>68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3.5">
      <c r="A23" s="40" t="s">
        <v>69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3.5">
      <c r="A24" s="40" t="s">
        <v>70</v>
      </c>
      <c r="B24" s="7" t="s">
        <v>24</v>
      </c>
      <c r="C24" s="8">
        <v>326.78</v>
      </c>
      <c r="D24" s="47"/>
      <c r="E24" s="12"/>
      <c r="F24" s="1"/>
      <c r="G24" s="1"/>
      <c r="H24" s="37"/>
      <c r="I24" s="37"/>
    </row>
    <row r="25" spans="1:9" ht="13.5">
      <c r="A25" s="40" t="s">
        <v>71</v>
      </c>
      <c r="B25" s="7" t="s">
        <v>25</v>
      </c>
      <c r="C25" s="8">
        <v>980.34</v>
      </c>
      <c r="D25" s="47"/>
      <c r="E25" s="12"/>
      <c r="F25" s="1"/>
      <c r="G25" s="1"/>
      <c r="H25" s="37"/>
      <c r="I25" s="37"/>
    </row>
    <row r="26" spans="1:9" ht="13.5">
      <c r="A26" s="40" t="s">
        <v>72</v>
      </c>
      <c r="B26" s="7" t="s">
        <v>26</v>
      </c>
      <c r="C26" s="8">
        <v>326.77</v>
      </c>
      <c r="D26" s="47"/>
      <c r="E26" s="12"/>
      <c r="F26" s="1"/>
      <c r="G26" s="1"/>
      <c r="H26" s="37"/>
      <c r="I26" s="37"/>
    </row>
    <row r="27" spans="1:9" ht="13.5">
      <c r="A27" s="40" t="s">
        <v>73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3.5">
      <c r="A28" s="40" t="s">
        <v>74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3.5">
      <c r="A29" s="40" t="s">
        <v>75</v>
      </c>
      <c r="B29" s="7" t="s">
        <v>29</v>
      </c>
      <c r="C29" s="8">
        <v>1307.08</v>
      </c>
      <c r="D29" s="47"/>
      <c r="E29" s="12"/>
      <c r="F29" s="1"/>
      <c r="G29" s="1"/>
      <c r="H29" s="37"/>
      <c r="I29" s="37"/>
    </row>
    <row r="30" spans="1:9" ht="13.5">
      <c r="A30" s="40" t="s">
        <v>76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3.5">
      <c r="A31" s="40" t="s">
        <v>77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3.5">
      <c r="A32" s="40" t="s">
        <v>78</v>
      </c>
      <c r="B32" s="7" t="s">
        <v>32</v>
      </c>
      <c r="C32" s="8">
        <v>326.78</v>
      </c>
      <c r="D32" s="47"/>
      <c r="E32" s="12"/>
      <c r="F32" s="1"/>
      <c r="G32" s="1"/>
      <c r="H32" s="37"/>
      <c r="I32" s="37"/>
    </row>
    <row r="33" spans="1:9" ht="13.5">
      <c r="A33" s="40" t="s">
        <v>79</v>
      </c>
      <c r="B33" s="7" t="s">
        <v>33</v>
      </c>
      <c r="C33" s="8">
        <v>326.78</v>
      </c>
      <c r="D33" s="47"/>
      <c r="E33" s="12"/>
      <c r="F33" s="1"/>
      <c r="G33" s="1"/>
      <c r="H33" s="37"/>
      <c r="I33" s="37"/>
    </row>
    <row r="34" spans="1:9" ht="13.5">
      <c r="A34" s="40" t="s">
        <v>81</v>
      </c>
      <c r="B34" s="7" t="s">
        <v>34</v>
      </c>
      <c r="C34" s="8">
        <v>326.78</v>
      </c>
      <c r="D34" s="47"/>
      <c r="E34" s="12"/>
      <c r="F34" s="1"/>
      <c r="G34" s="1"/>
      <c r="H34" s="37"/>
      <c r="I34" s="37"/>
    </row>
    <row r="35" spans="1:9" ht="13.5">
      <c r="A35" s="40" t="s">
        <v>82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3.5">
      <c r="A36" s="40" t="s">
        <v>83</v>
      </c>
      <c r="B36" s="7" t="s">
        <v>88</v>
      </c>
      <c r="C36" s="8"/>
      <c r="D36" s="47"/>
      <c r="E36" s="12"/>
      <c r="F36" s="1"/>
      <c r="G36" s="1"/>
      <c r="H36" s="37"/>
      <c r="I36" s="37"/>
    </row>
    <row r="37" spans="1:9" ht="13.5">
      <c r="A37" s="40" t="s">
        <v>84</v>
      </c>
      <c r="B37" s="7" t="s">
        <v>90</v>
      </c>
      <c r="C37" s="8">
        <v>326.78</v>
      </c>
      <c r="D37" s="47"/>
      <c r="E37" s="12"/>
      <c r="F37" s="1"/>
      <c r="G37" s="1"/>
      <c r="H37" s="37"/>
      <c r="I37" s="37"/>
    </row>
    <row r="38" spans="1:9" ht="13.5">
      <c r="A38" s="40" t="s">
        <v>85</v>
      </c>
      <c r="B38" s="7" t="s">
        <v>91</v>
      </c>
      <c r="C38" s="8">
        <v>326.78</v>
      </c>
      <c r="D38" s="47"/>
      <c r="E38" s="12"/>
      <c r="F38" s="1"/>
      <c r="G38" s="1"/>
      <c r="H38" s="37"/>
      <c r="I38" s="37"/>
    </row>
    <row r="39" spans="1:9" ht="13.5">
      <c r="A39" s="40" t="s">
        <v>86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3.5">
      <c r="A40" s="40" t="s">
        <v>87</v>
      </c>
      <c r="B40" s="7" t="s">
        <v>96</v>
      </c>
      <c r="C40" s="8"/>
      <c r="D40" s="47"/>
      <c r="E40" s="12"/>
      <c r="F40" s="1"/>
      <c r="G40" s="1"/>
      <c r="H40" s="37"/>
      <c r="I40" s="37"/>
    </row>
    <row r="41" spans="1:9" ht="13.5">
      <c r="A41" s="40" t="s">
        <v>92</v>
      </c>
      <c r="B41" s="59" t="s">
        <v>97</v>
      </c>
      <c r="C41" s="8"/>
      <c r="D41" s="47"/>
      <c r="E41" s="12"/>
      <c r="F41" s="1"/>
      <c r="G41" s="1"/>
      <c r="H41" s="37"/>
      <c r="I41" s="37"/>
    </row>
    <row r="42" spans="1:9" ht="14.25" thickBot="1">
      <c r="A42" s="40" t="s">
        <v>94</v>
      </c>
      <c r="B42" s="59" t="s">
        <v>101</v>
      </c>
      <c r="C42" s="58"/>
      <c r="D42" s="47"/>
      <c r="E42" s="12"/>
      <c r="F42" s="1"/>
      <c r="G42" s="1"/>
      <c r="H42" s="37"/>
      <c r="I42" s="37"/>
    </row>
    <row r="43" spans="1:9" ht="14.25" thickBot="1">
      <c r="A43" s="55"/>
      <c r="B43" s="56" t="s">
        <v>36</v>
      </c>
      <c r="C43" s="57">
        <f>SUM(C6:C42)</f>
        <v>12417.590000000004</v>
      </c>
      <c r="D43" s="12"/>
      <c r="E43" s="12"/>
      <c r="F43" s="1"/>
      <c r="G43" s="1"/>
      <c r="H43" s="37"/>
      <c r="I43" s="37"/>
    </row>
    <row r="44" spans="1:9" ht="13.5">
      <c r="A44" s="37"/>
      <c r="B44" s="37"/>
      <c r="C44" s="39"/>
      <c r="D44" s="1"/>
      <c r="E44" s="1"/>
      <c r="F44" s="1"/>
      <c r="G44" s="1"/>
      <c r="H44" s="37"/>
      <c r="I44" s="37"/>
    </row>
    <row r="45" spans="1:9" ht="13.5">
      <c r="A45" s="37"/>
      <c r="B45" s="37"/>
      <c r="C45" s="39"/>
      <c r="D45" s="1"/>
      <c r="E45" s="1"/>
      <c r="F45" s="1"/>
      <c r="G45" s="1"/>
      <c r="H45" s="37"/>
      <c r="I45" s="37"/>
    </row>
    <row r="46" spans="1:9" ht="13.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3.5">
      <c r="A47" s="37"/>
      <c r="B47" s="37"/>
      <c r="C47" s="37"/>
      <c r="D47" s="37"/>
      <c r="E47" s="37"/>
      <c r="F47" s="37"/>
      <c r="G47" s="37"/>
      <c r="H47" s="37"/>
      <c r="I47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45"/>
  <sheetViews>
    <sheetView tabSelected="1" workbookViewId="0" topLeftCell="A1">
      <selection activeCell="G53" sqref="G53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3.5">
      <c r="A3" s="100" t="s">
        <v>126</v>
      </c>
      <c r="B3" s="100"/>
      <c r="C3" s="100"/>
      <c r="D3" s="100"/>
      <c r="E3" s="100"/>
      <c r="F3" s="100"/>
    </row>
    <row r="4" spans="1:6" ht="13.5">
      <c r="A4" s="99"/>
      <c r="B4" s="99"/>
      <c r="C4" s="99"/>
      <c r="D4" s="43"/>
      <c r="E4" s="37"/>
      <c r="F4" s="37"/>
    </row>
    <row r="5" spans="1:6" ht="41.25">
      <c r="A5" s="50" t="s">
        <v>0</v>
      </c>
      <c r="B5" s="50" t="s">
        <v>1</v>
      </c>
      <c r="C5" s="52" t="s">
        <v>99</v>
      </c>
      <c r="D5" s="52" t="s">
        <v>100</v>
      </c>
      <c r="E5" s="37"/>
      <c r="F5" s="37"/>
    </row>
    <row r="6" spans="1:11" ht="13.5">
      <c r="A6" s="40" t="s">
        <v>80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</row>
    <row r="7" spans="1:11" ht="13.5">
      <c r="A7" s="40" t="s">
        <v>53</v>
      </c>
      <c r="B7" s="7" t="s">
        <v>40</v>
      </c>
      <c r="C7" s="48"/>
      <c r="D7" s="6"/>
      <c r="E7" s="37"/>
      <c r="F7" s="37"/>
      <c r="G7" s="3"/>
      <c r="H7" s="3"/>
      <c r="I7" s="3"/>
      <c r="J7" s="3"/>
      <c r="K7" s="3"/>
    </row>
    <row r="8" spans="1:11" ht="13.5">
      <c r="A8" s="40" t="s">
        <v>54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</row>
    <row r="9" spans="1:11" ht="13.5">
      <c r="A9" s="40" t="s">
        <v>55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</row>
    <row r="10" spans="1:11" ht="13.5">
      <c r="A10" s="40" t="s">
        <v>56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</row>
    <row r="11" spans="1:11" ht="13.5">
      <c r="A11" s="40" t="s">
        <v>57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</row>
    <row r="12" spans="1:11" ht="13.5">
      <c r="A12" s="40" t="s">
        <v>58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</row>
    <row r="13" spans="1:11" ht="13.5">
      <c r="A13" s="40" t="s">
        <v>59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</row>
    <row r="14" spans="1:11" ht="13.5">
      <c r="A14" s="40" t="s">
        <v>60</v>
      </c>
      <c r="B14" s="7" t="s">
        <v>14</v>
      </c>
      <c r="C14" s="8"/>
      <c r="D14" s="7"/>
      <c r="E14" s="37"/>
      <c r="F14" s="37"/>
      <c r="G14" s="3"/>
      <c r="H14" s="3"/>
      <c r="I14" s="3"/>
      <c r="J14" s="3"/>
      <c r="K14" s="3"/>
    </row>
    <row r="15" spans="1:11" ht="13.5">
      <c r="A15" s="40" t="s">
        <v>61</v>
      </c>
      <c r="B15" s="7" t="s">
        <v>15</v>
      </c>
      <c r="C15" s="8"/>
      <c r="D15" s="6"/>
      <c r="E15" s="37"/>
      <c r="F15" s="37"/>
      <c r="G15" s="3"/>
      <c r="H15" s="3"/>
      <c r="I15" s="3"/>
      <c r="J15" s="3"/>
      <c r="K15" s="3"/>
    </row>
    <row r="16" spans="1:11" ht="13.5">
      <c r="A16" s="40" t="s">
        <v>62</v>
      </c>
      <c r="B16" s="7" t="s">
        <v>16</v>
      </c>
      <c r="C16" s="8">
        <v>6391.73</v>
      </c>
      <c r="D16" s="6"/>
      <c r="E16" s="37"/>
      <c r="F16" s="37"/>
      <c r="G16" s="3"/>
      <c r="H16" s="3"/>
      <c r="I16" s="3"/>
      <c r="J16" s="3"/>
      <c r="K16" s="3"/>
    </row>
    <row r="17" spans="1:11" ht="13.5">
      <c r="A17" s="40" t="s">
        <v>63</v>
      </c>
      <c r="B17" s="7" t="s">
        <v>41</v>
      </c>
      <c r="C17" s="8"/>
      <c r="D17" s="6"/>
      <c r="E17" s="37"/>
      <c r="F17" s="37"/>
      <c r="G17" s="3"/>
      <c r="H17" s="3"/>
      <c r="I17" s="3"/>
      <c r="J17" s="3"/>
      <c r="K17" s="3"/>
    </row>
    <row r="18" spans="1:11" ht="13.5">
      <c r="A18" s="40" t="s">
        <v>64</v>
      </c>
      <c r="B18" s="7" t="s">
        <v>18</v>
      </c>
      <c r="C18" s="8"/>
      <c r="D18" s="6"/>
      <c r="E18" s="37"/>
      <c r="F18" s="37"/>
      <c r="G18" s="3"/>
      <c r="H18" s="3"/>
      <c r="I18" s="3"/>
      <c r="J18" s="3"/>
      <c r="K18" s="3"/>
    </row>
    <row r="19" spans="1:11" ht="13.5">
      <c r="A19" s="40" t="s">
        <v>65</v>
      </c>
      <c r="B19" s="7" t="s">
        <v>19</v>
      </c>
      <c r="C19" s="8"/>
      <c r="D19" s="6"/>
      <c r="E19" s="37"/>
      <c r="F19" s="37"/>
      <c r="G19" s="3"/>
      <c r="H19" s="3"/>
      <c r="I19" s="3"/>
      <c r="J19" s="3"/>
      <c r="K19" s="3"/>
    </row>
    <row r="20" spans="1:11" ht="13.5">
      <c r="A20" s="40" t="s">
        <v>66</v>
      </c>
      <c r="B20" s="7" t="s">
        <v>20</v>
      </c>
      <c r="C20" s="8">
        <v>3214.64</v>
      </c>
      <c r="D20" s="7">
        <v>5502.54</v>
      </c>
      <c r="E20" s="37"/>
      <c r="F20" s="37"/>
      <c r="G20" s="3"/>
      <c r="H20" s="3"/>
      <c r="I20" s="3"/>
      <c r="J20" s="3"/>
      <c r="K20" s="3"/>
    </row>
    <row r="21" spans="1:11" ht="13.5">
      <c r="A21" s="40" t="s">
        <v>67</v>
      </c>
      <c r="B21" s="7" t="s">
        <v>21</v>
      </c>
      <c r="C21" s="8"/>
      <c r="D21" s="6"/>
      <c r="E21" s="37"/>
      <c r="F21" s="37"/>
      <c r="G21" s="3"/>
      <c r="H21" s="3"/>
      <c r="I21" s="3"/>
      <c r="J21" s="3"/>
      <c r="K21" s="3"/>
    </row>
    <row r="22" spans="1:11" ht="13.5">
      <c r="A22" s="40" t="s">
        <v>68</v>
      </c>
      <c r="B22" s="7" t="s">
        <v>22</v>
      </c>
      <c r="C22" s="8"/>
      <c r="D22" s="6"/>
      <c r="E22" s="37"/>
      <c r="F22" s="37"/>
      <c r="G22" s="3"/>
      <c r="H22" s="3"/>
      <c r="I22" s="3"/>
      <c r="J22" s="3"/>
      <c r="K22" s="3"/>
    </row>
    <row r="23" spans="1:11" ht="13.5">
      <c r="A23" s="40" t="s">
        <v>69</v>
      </c>
      <c r="B23" s="7" t="s">
        <v>23</v>
      </c>
      <c r="C23" s="8"/>
      <c r="D23" s="6"/>
      <c r="E23" s="37"/>
      <c r="F23" s="37"/>
      <c r="G23" s="3"/>
      <c r="H23" s="3"/>
      <c r="I23" s="3"/>
      <c r="J23" s="3"/>
      <c r="K23" s="3"/>
    </row>
    <row r="24" spans="1:11" ht="13.5">
      <c r="A24" s="40" t="s">
        <v>70</v>
      </c>
      <c r="B24" s="7" t="s">
        <v>24</v>
      </c>
      <c r="C24" s="8"/>
      <c r="D24" s="6"/>
      <c r="E24" s="37"/>
      <c r="F24" s="37"/>
      <c r="G24" s="3"/>
      <c r="H24" s="3"/>
      <c r="I24" s="3"/>
      <c r="J24" s="3"/>
      <c r="K24" s="3"/>
    </row>
    <row r="25" spans="1:11" ht="13.5">
      <c r="A25" s="40" t="s">
        <v>71</v>
      </c>
      <c r="B25" s="7" t="s">
        <v>25</v>
      </c>
      <c r="C25" s="8"/>
      <c r="D25" s="6"/>
      <c r="E25" s="37"/>
      <c r="F25" s="37"/>
      <c r="G25" s="3"/>
      <c r="H25" s="3"/>
      <c r="I25" s="3"/>
      <c r="J25" s="3"/>
      <c r="K25" s="3"/>
    </row>
    <row r="26" spans="1:11" ht="13.5">
      <c r="A26" s="40" t="s">
        <v>72</v>
      </c>
      <c r="B26" s="7" t="s">
        <v>26</v>
      </c>
      <c r="C26" s="8"/>
      <c r="D26" s="7">
        <v>14229.03</v>
      </c>
      <c r="E26" s="37"/>
      <c r="F26" s="37"/>
      <c r="G26" s="3"/>
      <c r="H26" s="3"/>
      <c r="I26" s="3"/>
      <c r="J26" s="3"/>
      <c r="K26" s="3"/>
    </row>
    <row r="27" spans="1:11" ht="13.5">
      <c r="A27" s="40" t="s">
        <v>73</v>
      </c>
      <c r="B27" s="7" t="s">
        <v>27</v>
      </c>
      <c r="C27" s="8"/>
      <c r="D27" s="6"/>
      <c r="E27" s="37"/>
      <c r="F27" s="37"/>
      <c r="G27" s="3"/>
      <c r="H27" s="3"/>
      <c r="I27" s="3"/>
      <c r="J27" s="3"/>
      <c r="K27" s="3"/>
    </row>
    <row r="28" spans="1:11" ht="13.5">
      <c r="A28" s="40" t="s">
        <v>74</v>
      </c>
      <c r="B28" s="7" t="s">
        <v>28</v>
      </c>
      <c r="C28" s="8"/>
      <c r="D28" s="6"/>
      <c r="E28" s="37"/>
      <c r="F28" s="37"/>
      <c r="G28" s="3"/>
      <c r="H28" s="3"/>
      <c r="I28" s="3"/>
      <c r="J28" s="3"/>
      <c r="K28" s="3"/>
    </row>
    <row r="29" spans="1:11" ht="13.5">
      <c r="A29" s="40" t="s">
        <v>75</v>
      </c>
      <c r="B29" s="7" t="s">
        <v>29</v>
      </c>
      <c r="C29" s="8">
        <v>696.08</v>
      </c>
      <c r="D29" s="7"/>
      <c r="E29" s="37"/>
      <c r="F29" s="37"/>
      <c r="G29" s="3"/>
      <c r="H29" s="3"/>
      <c r="I29" s="3"/>
      <c r="J29" s="3"/>
      <c r="K29" s="3"/>
    </row>
    <row r="30" spans="1:11" ht="13.5">
      <c r="A30" s="40" t="s">
        <v>76</v>
      </c>
      <c r="B30" s="7" t="s">
        <v>30</v>
      </c>
      <c r="C30" s="8"/>
      <c r="D30" s="6"/>
      <c r="E30" s="37"/>
      <c r="F30" s="37"/>
      <c r="G30" s="3"/>
      <c r="H30" s="3"/>
      <c r="I30" s="3"/>
      <c r="J30" s="3"/>
      <c r="K30" s="3"/>
    </row>
    <row r="31" spans="1:11" ht="13.5">
      <c r="A31" s="40" t="s">
        <v>77</v>
      </c>
      <c r="B31" s="7" t="s">
        <v>31</v>
      </c>
      <c r="C31" s="8"/>
      <c r="D31" s="6"/>
      <c r="E31" s="37"/>
      <c r="F31" s="37"/>
      <c r="G31" s="3"/>
      <c r="H31" s="3"/>
      <c r="I31" s="3"/>
      <c r="J31" s="3"/>
      <c r="K31" s="3"/>
    </row>
    <row r="32" spans="1:11" ht="13.5">
      <c r="A32" s="40" t="s">
        <v>78</v>
      </c>
      <c r="B32" s="7" t="s">
        <v>32</v>
      </c>
      <c r="C32" s="8"/>
      <c r="D32" s="6"/>
      <c r="E32" s="37"/>
      <c r="F32" s="37"/>
      <c r="G32" s="3"/>
      <c r="H32" s="3"/>
      <c r="I32" s="3"/>
      <c r="J32" s="3"/>
      <c r="K32" s="3"/>
    </row>
    <row r="33" spans="1:11" ht="13.5">
      <c r="A33" s="40" t="s">
        <v>79</v>
      </c>
      <c r="B33" s="7" t="s">
        <v>33</v>
      </c>
      <c r="C33" s="8"/>
      <c r="D33" s="7"/>
      <c r="E33" s="37"/>
      <c r="F33" s="37"/>
      <c r="G33" s="3"/>
      <c r="H33" s="3"/>
      <c r="I33" s="3"/>
      <c r="J33" s="3"/>
      <c r="K33" s="3"/>
    </row>
    <row r="34" spans="1:11" ht="13.5">
      <c r="A34" s="40" t="s">
        <v>81</v>
      </c>
      <c r="B34" s="7" t="s">
        <v>34</v>
      </c>
      <c r="C34" s="8"/>
      <c r="D34" s="6"/>
      <c r="E34" s="37"/>
      <c r="F34" s="37"/>
      <c r="G34" s="3"/>
      <c r="H34" s="3"/>
      <c r="I34" s="3"/>
      <c r="J34" s="3"/>
      <c r="K34" s="3"/>
    </row>
    <row r="35" spans="1:11" ht="13.5">
      <c r="A35" s="40" t="s">
        <v>82</v>
      </c>
      <c r="B35" s="7" t="s">
        <v>35</v>
      </c>
      <c r="C35" s="8"/>
      <c r="D35" s="6"/>
      <c r="E35" s="37"/>
      <c r="F35" s="37"/>
      <c r="G35" s="3"/>
      <c r="H35" s="3"/>
      <c r="I35" s="3"/>
      <c r="J35" s="3"/>
      <c r="K35" s="3"/>
    </row>
    <row r="36" spans="1:11" ht="13.5">
      <c r="A36" s="40" t="s">
        <v>83</v>
      </c>
      <c r="B36" s="7" t="s">
        <v>88</v>
      </c>
      <c r="C36" s="8"/>
      <c r="D36" s="6"/>
      <c r="E36" s="37"/>
      <c r="F36" s="37"/>
      <c r="G36" s="3"/>
      <c r="H36" s="3"/>
      <c r="I36" s="3"/>
      <c r="J36" s="3"/>
      <c r="K36" s="3"/>
    </row>
    <row r="37" spans="1:11" ht="13.5">
      <c r="A37" s="40" t="s">
        <v>84</v>
      </c>
      <c r="B37" s="7" t="s">
        <v>90</v>
      </c>
      <c r="C37" s="8"/>
      <c r="D37" s="7">
        <v>2646.62</v>
      </c>
      <c r="E37" s="37"/>
      <c r="F37" s="37"/>
      <c r="G37" s="3"/>
      <c r="H37" s="3"/>
      <c r="I37" s="3"/>
      <c r="J37" s="3"/>
      <c r="K37" s="3"/>
    </row>
    <row r="38" spans="1:11" ht="13.5">
      <c r="A38" s="40" t="s">
        <v>85</v>
      </c>
      <c r="B38" s="7" t="s">
        <v>91</v>
      </c>
      <c r="C38" s="48"/>
      <c r="D38" s="6"/>
      <c r="E38" s="37"/>
      <c r="F38" s="37"/>
      <c r="G38" s="3"/>
      <c r="H38" s="3"/>
      <c r="I38" s="3"/>
      <c r="J38" s="3"/>
      <c r="K38" s="3"/>
    </row>
    <row r="39" spans="1:11" ht="13.5">
      <c r="A39" s="40" t="s">
        <v>86</v>
      </c>
      <c r="B39" s="7" t="s">
        <v>93</v>
      </c>
      <c r="C39" s="48"/>
      <c r="D39" s="6"/>
      <c r="E39" s="37"/>
      <c r="F39" s="37"/>
      <c r="G39" s="3"/>
      <c r="H39" s="3"/>
      <c r="I39" s="3"/>
      <c r="J39" s="3"/>
      <c r="K39" s="3"/>
    </row>
    <row r="40" spans="1:11" ht="13.5">
      <c r="A40" s="40" t="s">
        <v>87</v>
      </c>
      <c r="B40" s="7" t="s">
        <v>96</v>
      </c>
      <c r="C40" s="48"/>
      <c r="D40" s="6"/>
      <c r="E40" s="37"/>
      <c r="F40" s="37"/>
      <c r="G40" s="3"/>
      <c r="H40" s="3"/>
      <c r="I40" s="3"/>
      <c r="J40" s="3"/>
      <c r="K40" s="3"/>
    </row>
    <row r="41" spans="1:11" ht="13.5">
      <c r="A41" s="40" t="s">
        <v>92</v>
      </c>
      <c r="B41" s="7" t="s">
        <v>97</v>
      </c>
      <c r="C41" s="48"/>
      <c r="D41" s="6"/>
      <c r="E41" s="37"/>
      <c r="F41" s="37"/>
      <c r="G41" s="3"/>
      <c r="H41" s="3"/>
      <c r="I41" s="3"/>
      <c r="J41" s="3"/>
      <c r="K41" s="3"/>
    </row>
    <row r="42" spans="1:11" ht="14.25" thickBot="1">
      <c r="A42" s="40" t="s">
        <v>94</v>
      </c>
      <c r="B42" s="7" t="s">
        <v>101</v>
      </c>
      <c r="C42" s="73"/>
      <c r="D42" s="60"/>
      <c r="E42" s="37"/>
      <c r="F42" s="37"/>
      <c r="G42" s="3"/>
      <c r="H42" s="3"/>
      <c r="I42" s="3"/>
      <c r="J42" s="3"/>
      <c r="K42" s="3"/>
    </row>
    <row r="43" spans="1:11" ht="14.25" thickBot="1">
      <c r="A43" s="72"/>
      <c r="B43" s="74" t="s">
        <v>36</v>
      </c>
      <c r="C43" s="75">
        <f>SUM(C6:C42)</f>
        <v>10302.449999999999</v>
      </c>
      <c r="D43" s="57">
        <f>SUM(D6:D42)</f>
        <v>22378.19</v>
      </c>
      <c r="E43" s="37"/>
      <c r="F43" s="37"/>
      <c r="G43" s="3"/>
      <c r="H43" s="3"/>
      <c r="I43" s="3"/>
      <c r="J43" s="3"/>
      <c r="K43" s="3"/>
    </row>
    <row r="44" spans="1:11" ht="13.5">
      <c r="A44" s="37"/>
      <c r="B44" s="37"/>
      <c r="C44" s="37"/>
      <c r="D44" s="1"/>
      <c r="E44" s="37"/>
      <c r="F44" s="37"/>
      <c r="G44" s="3"/>
      <c r="H44" s="3"/>
      <c r="I44" s="3"/>
      <c r="J44" s="3"/>
      <c r="K44" s="3"/>
    </row>
    <row r="45" spans="1:6" ht="13.5">
      <c r="A45" s="37"/>
      <c r="B45" s="37"/>
      <c r="C45" s="37"/>
      <c r="D45" s="37"/>
      <c r="E45" s="37"/>
      <c r="F45" s="37"/>
    </row>
  </sheetData>
  <mergeCells count="2">
    <mergeCell ref="A3:F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5"/>
  <sheetViews>
    <sheetView workbookViewId="0" topLeftCell="A13">
      <selection activeCell="I45" sqref="I45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22.7109375" style="0" customWidth="1"/>
    <col min="4" max="4" width="19.421875" style="0" customWidth="1"/>
    <col min="5" max="5" width="16.28125" style="0" customWidth="1"/>
    <col min="6" max="6" width="9.8515625" style="0" customWidth="1"/>
  </cols>
  <sheetData>
    <row r="3" spans="1:6" ht="13.5">
      <c r="A3" s="96" t="s">
        <v>116</v>
      </c>
      <c r="B3" s="96"/>
      <c r="C3" s="96"/>
      <c r="D3" s="96"/>
      <c r="E3" s="96"/>
      <c r="F3" s="96"/>
    </row>
    <row r="4" spans="1:6" ht="13.5">
      <c r="A4" s="35"/>
      <c r="B4" s="36"/>
      <c r="C4" s="36"/>
      <c r="D4" s="35"/>
      <c r="E4" s="35"/>
      <c r="F4" s="35"/>
    </row>
    <row r="5" spans="1:6" ht="14.25" thickBot="1">
      <c r="A5" s="37"/>
      <c r="B5" s="37"/>
      <c r="C5" s="38"/>
      <c r="D5" s="37"/>
      <c r="E5" s="39"/>
      <c r="F5" s="37"/>
    </row>
    <row r="6" spans="1:6" ht="46.5" customHeight="1" thickBot="1">
      <c r="A6" s="68" t="s">
        <v>0</v>
      </c>
      <c r="B6" s="69" t="s">
        <v>1</v>
      </c>
      <c r="C6" s="70" t="s">
        <v>37</v>
      </c>
      <c r="D6" s="70" t="s">
        <v>38</v>
      </c>
      <c r="E6" s="71" t="s">
        <v>39</v>
      </c>
      <c r="F6" s="37"/>
    </row>
    <row r="7" spans="1:8" ht="13.5">
      <c r="A7" s="64" t="s">
        <v>80</v>
      </c>
      <c r="B7" s="65" t="s">
        <v>6</v>
      </c>
      <c r="C7" s="66">
        <v>4171.75</v>
      </c>
      <c r="D7" s="66">
        <v>3337.34</v>
      </c>
      <c r="E7" s="67">
        <f>C7+D7</f>
        <v>7509.09</v>
      </c>
      <c r="F7" s="37"/>
      <c r="G7" s="3"/>
      <c r="H7" s="3"/>
    </row>
    <row r="8" spans="1:7" ht="13.5">
      <c r="A8" s="40" t="s">
        <v>53</v>
      </c>
      <c r="B8" s="7" t="s">
        <v>40</v>
      </c>
      <c r="C8" s="6">
        <v>3619.11</v>
      </c>
      <c r="D8" s="6">
        <v>2895.51</v>
      </c>
      <c r="E8" s="67">
        <f aca="true" t="shared" si="0" ref="E8:E44">C8+D8</f>
        <v>6514.620000000001</v>
      </c>
      <c r="F8" s="37"/>
      <c r="G8" s="3"/>
    </row>
    <row r="9" spans="1:7" ht="13.5">
      <c r="A9" s="40" t="s">
        <v>54</v>
      </c>
      <c r="B9" s="7" t="s">
        <v>8</v>
      </c>
      <c r="C9" s="1">
        <v>4418.16</v>
      </c>
      <c r="D9" s="6">
        <v>3534.51</v>
      </c>
      <c r="E9" s="67">
        <f t="shared" si="0"/>
        <v>7952.67</v>
      </c>
      <c r="F9" s="37"/>
      <c r="G9" s="3"/>
    </row>
    <row r="10" spans="1:7" ht="13.5">
      <c r="A10" s="40" t="s">
        <v>55</v>
      </c>
      <c r="B10" s="7" t="s">
        <v>9</v>
      </c>
      <c r="C10" s="6">
        <v>1442.63</v>
      </c>
      <c r="D10" s="6">
        <v>1154.22</v>
      </c>
      <c r="E10" s="67">
        <f t="shared" si="0"/>
        <v>2596.8500000000004</v>
      </c>
      <c r="F10" s="37"/>
      <c r="G10" s="3"/>
    </row>
    <row r="11" spans="1:7" ht="13.5">
      <c r="A11" s="40" t="s">
        <v>56</v>
      </c>
      <c r="B11" s="7" t="s">
        <v>10</v>
      </c>
      <c r="C11" s="6">
        <v>3866.7</v>
      </c>
      <c r="D11" s="6">
        <v>3047.49</v>
      </c>
      <c r="E11" s="67">
        <f t="shared" si="0"/>
        <v>6914.19</v>
      </c>
      <c r="F11" s="37"/>
      <c r="G11" s="3"/>
    </row>
    <row r="12" spans="1:7" ht="13.5">
      <c r="A12" s="40" t="s">
        <v>57</v>
      </c>
      <c r="B12" s="7" t="s">
        <v>11</v>
      </c>
      <c r="C12" s="6">
        <v>1103.18</v>
      </c>
      <c r="D12" s="6">
        <v>882.51</v>
      </c>
      <c r="E12" s="67">
        <f t="shared" si="0"/>
        <v>1985.69</v>
      </c>
      <c r="F12" s="37"/>
      <c r="G12" s="3"/>
    </row>
    <row r="13" spans="1:7" ht="13.5">
      <c r="A13" s="40" t="s">
        <v>58</v>
      </c>
      <c r="B13" s="7" t="s">
        <v>12</v>
      </c>
      <c r="C13" s="6">
        <v>971.21</v>
      </c>
      <c r="D13" s="6">
        <v>777.08</v>
      </c>
      <c r="E13" s="67">
        <f t="shared" si="0"/>
        <v>1748.29</v>
      </c>
      <c r="F13" s="37"/>
      <c r="G13" s="3"/>
    </row>
    <row r="14" spans="1:7" ht="13.5">
      <c r="A14" s="40" t="s">
        <v>59</v>
      </c>
      <c r="B14" s="7" t="s">
        <v>13</v>
      </c>
      <c r="C14" s="6">
        <v>4638.54</v>
      </c>
      <c r="D14" s="6">
        <v>3710.72</v>
      </c>
      <c r="E14" s="67">
        <f t="shared" si="0"/>
        <v>8349.26</v>
      </c>
      <c r="F14" s="37"/>
      <c r="G14" s="3"/>
    </row>
    <row r="15" spans="1:7" ht="13.5">
      <c r="A15" s="40" t="s">
        <v>60</v>
      </c>
      <c r="B15" s="7" t="s">
        <v>14</v>
      </c>
      <c r="C15" s="6">
        <v>4739.71</v>
      </c>
      <c r="D15" s="6">
        <v>3792.08</v>
      </c>
      <c r="E15" s="67">
        <f t="shared" si="0"/>
        <v>8531.79</v>
      </c>
      <c r="F15" s="37"/>
      <c r="G15" s="3"/>
    </row>
    <row r="16" spans="1:7" ht="13.5">
      <c r="A16" s="40" t="s">
        <v>61</v>
      </c>
      <c r="B16" s="7" t="s">
        <v>15</v>
      </c>
      <c r="C16" s="6">
        <v>382.67</v>
      </c>
      <c r="D16" s="6">
        <v>306.1</v>
      </c>
      <c r="E16" s="67">
        <f t="shared" si="0"/>
        <v>688.77</v>
      </c>
      <c r="F16" s="37"/>
      <c r="G16" s="3"/>
    </row>
    <row r="17" spans="1:7" ht="13.5">
      <c r="A17" s="40" t="s">
        <v>62</v>
      </c>
      <c r="B17" s="7" t="s">
        <v>16</v>
      </c>
      <c r="C17" s="6">
        <v>3685.24</v>
      </c>
      <c r="D17" s="6">
        <v>2948.09</v>
      </c>
      <c r="E17" s="67">
        <f t="shared" si="0"/>
        <v>6633.33</v>
      </c>
      <c r="F17" s="37"/>
      <c r="G17" s="3"/>
    </row>
    <row r="18" spans="1:7" ht="13.5">
      <c r="A18" s="40" t="s">
        <v>63</v>
      </c>
      <c r="B18" s="7" t="s">
        <v>41</v>
      </c>
      <c r="C18" s="6">
        <v>12559.52</v>
      </c>
      <c r="D18" s="6">
        <v>10048.05</v>
      </c>
      <c r="E18" s="67">
        <f t="shared" si="0"/>
        <v>22607.57</v>
      </c>
      <c r="F18" s="37"/>
      <c r="G18" s="3"/>
    </row>
    <row r="19" spans="1:7" ht="13.5">
      <c r="A19" s="40" t="s">
        <v>64</v>
      </c>
      <c r="B19" s="7" t="s">
        <v>18</v>
      </c>
      <c r="C19" s="6">
        <v>6088.92</v>
      </c>
      <c r="D19" s="6">
        <v>4871.05</v>
      </c>
      <c r="E19" s="67">
        <f t="shared" si="0"/>
        <v>10959.970000000001</v>
      </c>
      <c r="F19" s="37"/>
      <c r="G19" s="3"/>
    </row>
    <row r="20" spans="1:7" ht="13.5">
      <c r="A20" s="40" t="s">
        <v>65</v>
      </c>
      <c r="B20" s="7" t="s">
        <v>19</v>
      </c>
      <c r="C20" s="6">
        <v>710.5</v>
      </c>
      <c r="D20" s="6">
        <v>568.48</v>
      </c>
      <c r="E20" s="67">
        <f t="shared" si="0"/>
        <v>1278.98</v>
      </c>
      <c r="F20" s="37"/>
      <c r="G20" s="3"/>
    </row>
    <row r="21" spans="1:7" ht="13.5">
      <c r="A21" s="40" t="s">
        <v>66</v>
      </c>
      <c r="B21" s="7" t="s">
        <v>20</v>
      </c>
      <c r="C21" s="6">
        <v>3124.2</v>
      </c>
      <c r="D21" s="6">
        <v>2499.53</v>
      </c>
      <c r="E21" s="67">
        <f t="shared" si="0"/>
        <v>5623.73</v>
      </c>
      <c r="F21" s="37"/>
      <c r="G21" s="3"/>
    </row>
    <row r="22" spans="1:7" ht="13.5">
      <c r="A22" s="40" t="s">
        <v>67</v>
      </c>
      <c r="B22" s="7" t="s">
        <v>21</v>
      </c>
      <c r="C22" s="6">
        <v>3597.58</v>
      </c>
      <c r="D22" s="6">
        <v>2878.09</v>
      </c>
      <c r="E22" s="67">
        <f t="shared" si="0"/>
        <v>6475.67</v>
      </c>
      <c r="F22" s="37"/>
      <c r="G22" s="3"/>
    </row>
    <row r="23" spans="1:7" ht="13.5">
      <c r="A23" s="40" t="s">
        <v>68</v>
      </c>
      <c r="B23" s="7" t="s">
        <v>22</v>
      </c>
      <c r="C23" s="6">
        <v>254.21</v>
      </c>
      <c r="D23" s="6">
        <v>203.35</v>
      </c>
      <c r="E23" s="67">
        <f t="shared" si="0"/>
        <v>457.56</v>
      </c>
      <c r="F23" s="37"/>
      <c r="G23" s="3"/>
    </row>
    <row r="24" spans="1:7" ht="13.5">
      <c r="A24" s="40" t="s">
        <v>69</v>
      </c>
      <c r="B24" s="7" t="s">
        <v>23</v>
      </c>
      <c r="C24" s="6">
        <v>358.48</v>
      </c>
      <c r="D24" s="6">
        <v>286.82</v>
      </c>
      <c r="E24" s="67">
        <f t="shared" si="0"/>
        <v>645.3</v>
      </c>
      <c r="F24" s="37"/>
      <c r="G24" s="3"/>
    </row>
    <row r="25" spans="1:7" ht="13.5">
      <c r="A25" s="40" t="s">
        <v>70</v>
      </c>
      <c r="B25" s="7" t="s">
        <v>24</v>
      </c>
      <c r="C25" s="6">
        <v>1945.64</v>
      </c>
      <c r="D25" s="6">
        <v>1556.5</v>
      </c>
      <c r="E25" s="67">
        <f t="shared" si="0"/>
        <v>3502.1400000000003</v>
      </c>
      <c r="F25" s="37"/>
      <c r="G25" s="3"/>
    </row>
    <row r="26" spans="1:7" ht="13.5">
      <c r="A26" s="40" t="s">
        <v>71</v>
      </c>
      <c r="B26" s="7" t="s">
        <v>25</v>
      </c>
      <c r="C26" s="6">
        <v>1914.57</v>
      </c>
      <c r="D26" s="6">
        <v>1531.57</v>
      </c>
      <c r="E26" s="67">
        <f t="shared" si="0"/>
        <v>3446.14</v>
      </c>
      <c r="F26" s="37"/>
      <c r="G26" s="3"/>
    </row>
    <row r="27" spans="1:7" ht="13.5">
      <c r="A27" s="40" t="s">
        <v>72</v>
      </c>
      <c r="B27" s="7" t="s">
        <v>26</v>
      </c>
      <c r="C27" s="6">
        <v>5449.65</v>
      </c>
      <c r="D27" s="6">
        <v>4361.1</v>
      </c>
      <c r="E27" s="67">
        <f t="shared" si="0"/>
        <v>9810.75</v>
      </c>
      <c r="F27" s="37"/>
      <c r="G27" s="3"/>
    </row>
    <row r="28" spans="1:7" ht="13.5">
      <c r="A28" s="40" t="s">
        <v>73</v>
      </c>
      <c r="B28" s="7" t="s">
        <v>27</v>
      </c>
      <c r="C28" s="6">
        <v>701.08</v>
      </c>
      <c r="D28" s="6">
        <v>560.82</v>
      </c>
      <c r="E28" s="67">
        <f t="shared" si="0"/>
        <v>1261.9</v>
      </c>
      <c r="F28" s="37"/>
      <c r="G28" s="3"/>
    </row>
    <row r="29" spans="1:7" ht="13.5">
      <c r="A29" s="40" t="s">
        <v>74</v>
      </c>
      <c r="B29" s="7" t="s">
        <v>28</v>
      </c>
      <c r="C29" s="6">
        <v>3143.4</v>
      </c>
      <c r="D29" s="6">
        <v>2514.78</v>
      </c>
      <c r="E29" s="67">
        <f t="shared" si="0"/>
        <v>5658.18</v>
      </c>
      <c r="F29" s="37"/>
      <c r="G29" s="3"/>
    </row>
    <row r="30" spans="1:7" ht="13.5">
      <c r="A30" s="40" t="s">
        <v>75</v>
      </c>
      <c r="B30" s="7" t="s">
        <v>29</v>
      </c>
      <c r="C30" s="6">
        <v>7362.49</v>
      </c>
      <c r="D30" s="6">
        <v>5864.85</v>
      </c>
      <c r="E30" s="67">
        <f t="shared" si="0"/>
        <v>13227.34</v>
      </c>
      <c r="F30" s="37"/>
      <c r="G30" s="3"/>
    </row>
    <row r="31" spans="1:7" ht="13.5">
      <c r="A31" s="40" t="s">
        <v>76</v>
      </c>
      <c r="B31" s="7" t="s">
        <v>30</v>
      </c>
      <c r="C31" s="6">
        <v>287.84</v>
      </c>
      <c r="D31" s="6">
        <v>230.28</v>
      </c>
      <c r="E31" s="67">
        <f t="shared" si="0"/>
        <v>518.12</v>
      </c>
      <c r="F31" s="37"/>
      <c r="G31" s="3"/>
    </row>
    <row r="32" spans="1:7" ht="13.5">
      <c r="A32" s="40" t="s">
        <v>77</v>
      </c>
      <c r="B32" s="7" t="s">
        <v>31</v>
      </c>
      <c r="C32" s="6">
        <v>2668.47</v>
      </c>
      <c r="D32" s="6">
        <v>2134.61</v>
      </c>
      <c r="E32" s="67">
        <f t="shared" si="0"/>
        <v>4803.08</v>
      </c>
      <c r="F32" s="37"/>
      <c r="G32" s="3"/>
    </row>
    <row r="33" spans="1:7" ht="13.5">
      <c r="A33" s="40" t="s">
        <v>78</v>
      </c>
      <c r="B33" s="7" t="s">
        <v>32</v>
      </c>
      <c r="C33" s="6">
        <v>2409.66</v>
      </c>
      <c r="D33" s="6">
        <v>1927.96</v>
      </c>
      <c r="E33" s="67">
        <f t="shared" si="0"/>
        <v>4337.62</v>
      </c>
      <c r="F33" s="37"/>
      <c r="G33" s="3"/>
    </row>
    <row r="34" spans="1:7" ht="13.5">
      <c r="A34" s="40" t="s">
        <v>79</v>
      </c>
      <c r="B34" s="7" t="s">
        <v>33</v>
      </c>
      <c r="C34" s="6">
        <v>5297.84</v>
      </c>
      <c r="D34" s="6">
        <v>4238.41</v>
      </c>
      <c r="E34" s="67">
        <f t="shared" si="0"/>
        <v>9536.25</v>
      </c>
      <c r="F34" s="37"/>
      <c r="G34" s="3"/>
    </row>
    <row r="35" spans="1:7" ht="13.5">
      <c r="A35" s="40" t="s">
        <v>81</v>
      </c>
      <c r="B35" s="7" t="s">
        <v>34</v>
      </c>
      <c r="C35" s="6">
        <v>7940.54</v>
      </c>
      <c r="D35" s="6">
        <v>6352.55</v>
      </c>
      <c r="E35" s="67">
        <f t="shared" si="0"/>
        <v>14293.09</v>
      </c>
      <c r="F35" s="37"/>
      <c r="G35" s="3"/>
    </row>
    <row r="36" spans="1:7" ht="13.5">
      <c r="A36" s="40" t="s">
        <v>82</v>
      </c>
      <c r="B36" s="7" t="s">
        <v>35</v>
      </c>
      <c r="C36" s="6">
        <v>1916.65</v>
      </c>
      <c r="D36" s="6">
        <v>1533.31</v>
      </c>
      <c r="E36" s="67">
        <f t="shared" si="0"/>
        <v>3449.96</v>
      </c>
      <c r="F36" s="37"/>
      <c r="G36" s="3"/>
    </row>
    <row r="37" spans="1:7" ht="13.5">
      <c r="A37" s="40" t="s">
        <v>83</v>
      </c>
      <c r="B37" s="7" t="s">
        <v>88</v>
      </c>
      <c r="C37" s="6">
        <v>891.9</v>
      </c>
      <c r="D37" s="6">
        <v>713.48</v>
      </c>
      <c r="E37" s="67">
        <f t="shared" si="0"/>
        <v>1605.38</v>
      </c>
      <c r="F37" s="37"/>
      <c r="G37" s="3"/>
    </row>
    <row r="38" spans="1:7" ht="13.5">
      <c r="A38" s="40" t="s">
        <v>84</v>
      </c>
      <c r="B38" s="7" t="s">
        <v>90</v>
      </c>
      <c r="C38" s="6">
        <v>2813.56</v>
      </c>
      <c r="D38" s="6">
        <v>2250.85</v>
      </c>
      <c r="E38" s="67">
        <f t="shared" si="0"/>
        <v>5064.41</v>
      </c>
      <c r="F38" s="37"/>
      <c r="G38" s="3"/>
    </row>
    <row r="39" spans="1:7" ht="13.5">
      <c r="A39" s="40" t="s">
        <v>85</v>
      </c>
      <c r="B39" s="7" t="s">
        <v>91</v>
      </c>
      <c r="C39" s="6">
        <v>2981.06</v>
      </c>
      <c r="D39" s="6">
        <v>2384.6</v>
      </c>
      <c r="E39" s="67">
        <f t="shared" si="0"/>
        <v>5365.66</v>
      </c>
      <c r="F39" s="37"/>
      <c r="G39" s="3"/>
    </row>
    <row r="40" spans="1:7" ht="13.5">
      <c r="A40" s="40" t="s">
        <v>86</v>
      </c>
      <c r="B40" s="7" t="s">
        <v>93</v>
      </c>
      <c r="C40" s="6">
        <v>0</v>
      </c>
      <c r="D40" s="6">
        <v>0</v>
      </c>
      <c r="E40" s="67">
        <f t="shared" si="0"/>
        <v>0</v>
      </c>
      <c r="F40" s="37"/>
      <c r="G40" s="3"/>
    </row>
    <row r="41" spans="1:7" ht="13.5">
      <c r="A41" s="40" t="s">
        <v>87</v>
      </c>
      <c r="B41" s="7" t="s">
        <v>96</v>
      </c>
      <c r="C41" s="6">
        <v>2000.81</v>
      </c>
      <c r="D41" s="6">
        <v>1600.68</v>
      </c>
      <c r="E41" s="67">
        <f t="shared" si="0"/>
        <v>3601.49</v>
      </c>
      <c r="F41" s="37"/>
      <c r="G41" s="3"/>
    </row>
    <row r="42" spans="1:7" ht="13.5">
      <c r="A42" s="40" t="s">
        <v>92</v>
      </c>
      <c r="B42" s="7" t="s">
        <v>97</v>
      </c>
      <c r="C42" s="6">
        <v>229.68</v>
      </c>
      <c r="D42" s="6">
        <v>183.74</v>
      </c>
      <c r="E42" s="67">
        <f t="shared" si="0"/>
        <v>413.42</v>
      </c>
      <c r="F42" s="37"/>
      <c r="G42" s="3"/>
    </row>
    <row r="43" spans="1:7" ht="14.25" thickBot="1">
      <c r="A43" s="40" t="s">
        <v>94</v>
      </c>
      <c r="B43" s="7" t="s">
        <v>101</v>
      </c>
      <c r="C43" s="60">
        <v>2536.27</v>
      </c>
      <c r="D43" s="60">
        <v>2029.09</v>
      </c>
      <c r="E43" s="78">
        <f>C43+D43</f>
        <v>4565.36</v>
      </c>
      <c r="F43" s="37"/>
      <c r="G43" s="3"/>
    </row>
    <row r="44" spans="1:7" ht="14.25" thickBot="1">
      <c r="A44" s="61"/>
      <c r="B44" s="62" t="s">
        <v>36</v>
      </c>
      <c r="C44" s="63">
        <f>SUM(C7:C43)</f>
        <v>112223.41999999997</v>
      </c>
      <c r="D44" s="63">
        <f>SUM(D7:D43)</f>
        <v>89710.20000000001</v>
      </c>
      <c r="E44" s="79">
        <f t="shared" si="0"/>
        <v>201933.62</v>
      </c>
      <c r="F44" s="37"/>
      <c r="G44" s="3"/>
    </row>
    <row r="45" spans="1:6" ht="13.5">
      <c r="A45" s="37"/>
      <c r="B45" s="37"/>
      <c r="C45" s="1"/>
      <c r="D45" s="1"/>
      <c r="E45" s="41"/>
      <c r="F45" s="37"/>
    </row>
    <row r="47" ht="12.75">
      <c r="D47" s="3"/>
    </row>
    <row r="48" ht="12.75">
      <c r="C48" s="3"/>
    </row>
    <row r="49" ht="12.75">
      <c r="E49" s="3"/>
    </row>
    <row r="55" ht="12.75">
      <c r="C55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0">
      <selection activeCell="C40" sqref="C40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1.7109375" style="0" bestFit="1" customWidth="1"/>
  </cols>
  <sheetData>
    <row r="3" spans="1:7" ht="13.5">
      <c r="A3" s="97" t="s">
        <v>115</v>
      </c>
      <c r="B3" s="97"/>
      <c r="C3" s="97"/>
      <c r="D3" s="97"/>
      <c r="E3" s="97"/>
      <c r="F3" s="97"/>
      <c r="G3" s="97"/>
    </row>
    <row r="4" spans="1:7" ht="13.5">
      <c r="A4" s="37"/>
      <c r="B4" s="37"/>
      <c r="C4" s="39"/>
      <c r="D4" s="1"/>
      <c r="E4" s="1"/>
      <c r="F4" s="37"/>
      <c r="G4" s="37"/>
    </row>
    <row r="5" spans="1:7" ht="27">
      <c r="A5" s="50" t="s">
        <v>0</v>
      </c>
      <c r="B5" s="50" t="s">
        <v>1</v>
      </c>
      <c r="C5" s="52" t="s">
        <v>42</v>
      </c>
      <c r="D5" s="1"/>
      <c r="E5" s="1"/>
      <c r="F5" s="37"/>
      <c r="G5" s="37"/>
    </row>
    <row r="6" spans="1:7" ht="13.5">
      <c r="A6" s="40" t="s">
        <v>80</v>
      </c>
      <c r="B6" s="7" t="s">
        <v>6</v>
      </c>
      <c r="C6" s="8">
        <v>14508.57</v>
      </c>
      <c r="D6" s="1"/>
      <c r="E6" s="1"/>
      <c r="F6" s="37"/>
      <c r="G6" s="37"/>
    </row>
    <row r="7" spans="1:7" ht="13.5">
      <c r="A7" s="40" t="s">
        <v>53</v>
      </c>
      <c r="B7" s="7" t="s">
        <v>40</v>
      </c>
      <c r="C7" s="8">
        <v>12165.61</v>
      </c>
      <c r="D7" s="1"/>
      <c r="E7" s="1"/>
      <c r="F7" s="37"/>
      <c r="G7" s="37"/>
    </row>
    <row r="8" spans="1:7" ht="13.5">
      <c r="A8" s="40" t="s">
        <v>54</v>
      </c>
      <c r="B8" s="7" t="s">
        <v>8</v>
      </c>
      <c r="C8" s="8">
        <v>9266.95</v>
      </c>
      <c r="D8" s="1"/>
      <c r="E8" s="1"/>
      <c r="F8" s="37"/>
      <c r="G8" s="37"/>
    </row>
    <row r="9" spans="1:7" ht="13.5">
      <c r="A9" s="40" t="s">
        <v>55</v>
      </c>
      <c r="B9" s="7" t="s">
        <v>9</v>
      </c>
      <c r="C9" s="8">
        <v>2786.38</v>
      </c>
      <c r="D9" s="1"/>
      <c r="E9" s="1"/>
      <c r="F9" s="37"/>
      <c r="G9" s="37"/>
    </row>
    <row r="10" spans="1:7" ht="13.5">
      <c r="A10" s="40" t="s">
        <v>56</v>
      </c>
      <c r="B10" s="7" t="s">
        <v>10</v>
      </c>
      <c r="C10" s="8">
        <v>933.46</v>
      </c>
      <c r="D10" s="1"/>
      <c r="E10" s="1"/>
      <c r="F10" s="37"/>
      <c r="G10" s="37"/>
    </row>
    <row r="11" spans="1:7" ht="13.5">
      <c r="A11" s="40" t="s">
        <v>57</v>
      </c>
      <c r="B11" s="7" t="s">
        <v>11</v>
      </c>
      <c r="C11" s="8">
        <v>13015.57</v>
      </c>
      <c r="D11" s="1"/>
      <c r="E11" s="1"/>
      <c r="F11" s="37"/>
      <c r="G11" s="37"/>
    </row>
    <row r="12" spans="1:7" ht="13.5">
      <c r="A12" s="40" t="s">
        <v>58</v>
      </c>
      <c r="B12" s="7" t="s">
        <v>12</v>
      </c>
      <c r="C12" s="8">
        <v>6491</v>
      </c>
      <c r="D12" s="1"/>
      <c r="E12" s="1"/>
      <c r="F12" s="37"/>
      <c r="G12" s="37"/>
    </row>
    <row r="13" spans="1:7" ht="13.5">
      <c r="A13" s="40" t="s">
        <v>59</v>
      </c>
      <c r="B13" s="7" t="s">
        <v>13</v>
      </c>
      <c r="C13" s="8">
        <v>19833.2</v>
      </c>
      <c r="D13" s="1"/>
      <c r="E13" s="1"/>
      <c r="F13" s="37"/>
      <c r="G13" s="37"/>
    </row>
    <row r="14" spans="1:7" ht="13.5">
      <c r="A14" s="40" t="s">
        <v>60</v>
      </c>
      <c r="B14" s="7" t="s">
        <v>14</v>
      </c>
      <c r="C14" s="8">
        <v>18985.82</v>
      </c>
      <c r="D14" s="1"/>
      <c r="E14" s="1"/>
      <c r="F14" s="37"/>
      <c r="G14" s="37"/>
    </row>
    <row r="15" spans="1:7" ht="13.5">
      <c r="A15" s="40" t="s">
        <v>61</v>
      </c>
      <c r="B15" s="7" t="s">
        <v>15</v>
      </c>
      <c r="C15" s="8">
        <v>32169.45</v>
      </c>
      <c r="D15" s="1"/>
      <c r="E15" s="1"/>
      <c r="F15" s="37"/>
      <c r="G15" s="37"/>
    </row>
    <row r="16" spans="1:7" ht="13.5">
      <c r="A16" s="40" t="s">
        <v>62</v>
      </c>
      <c r="B16" s="7" t="s">
        <v>16</v>
      </c>
      <c r="C16" s="8">
        <v>11302.16</v>
      </c>
      <c r="D16" s="1"/>
      <c r="E16" s="1"/>
      <c r="F16" s="37"/>
      <c r="G16" s="37"/>
    </row>
    <row r="17" spans="1:7" ht="13.5">
      <c r="A17" s="40" t="s">
        <v>63</v>
      </c>
      <c r="B17" s="7" t="s">
        <v>41</v>
      </c>
      <c r="C17" s="8">
        <v>32837.82</v>
      </c>
      <c r="D17" s="1"/>
      <c r="E17" s="1"/>
      <c r="F17" s="37"/>
      <c r="G17" s="37"/>
    </row>
    <row r="18" spans="1:7" ht="13.5">
      <c r="A18" s="40" t="s">
        <v>64</v>
      </c>
      <c r="B18" s="7" t="s">
        <v>18</v>
      </c>
      <c r="C18" s="8">
        <v>8489.26</v>
      </c>
      <c r="D18" s="1"/>
      <c r="E18" s="1"/>
      <c r="F18" s="37"/>
      <c r="G18" s="37"/>
    </row>
    <row r="19" spans="1:7" ht="13.5">
      <c r="A19" s="40" t="s">
        <v>65</v>
      </c>
      <c r="B19" s="7" t="s">
        <v>19</v>
      </c>
      <c r="C19" s="8">
        <v>3358.2</v>
      </c>
      <c r="D19" s="1"/>
      <c r="E19" s="1"/>
      <c r="F19" s="37"/>
      <c r="G19" s="37"/>
    </row>
    <row r="20" spans="1:7" ht="13.5">
      <c r="A20" s="40" t="s">
        <v>66</v>
      </c>
      <c r="B20" s="7" t="s">
        <v>20</v>
      </c>
      <c r="C20" s="8">
        <v>11983.57</v>
      </c>
      <c r="D20" s="1"/>
      <c r="E20" s="1"/>
      <c r="F20" s="37"/>
      <c r="G20" s="37"/>
    </row>
    <row r="21" spans="1:7" ht="13.5">
      <c r="A21" s="40" t="s">
        <v>67</v>
      </c>
      <c r="B21" s="7" t="s">
        <v>21</v>
      </c>
      <c r="C21" s="8">
        <v>1136.02</v>
      </c>
      <c r="D21" s="1"/>
      <c r="E21" s="1"/>
      <c r="F21" s="37"/>
      <c r="G21" s="37"/>
    </row>
    <row r="22" spans="1:7" ht="13.5">
      <c r="A22" s="40" t="s">
        <v>68</v>
      </c>
      <c r="B22" s="7" t="s">
        <v>22</v>
      </c>
      <c r="C22" s="8">
        <v>1875.12</v>
      </c>
      <c r="D22" s="1"/>
      <c r="E22" s="1"/>
      <c r="F22" s="37"/>
      <c r="G22" s="37"/>
    </row>
    <row r="23" spans="1:7" ht="13.5">
      <c r="A23" s="40" t="s">
        <v>69</v>
      </c>
      <c r="B23" s="7" t="s">
        <v>23</v>
      </c>
      <c r="C23" s="8">
        <v>80.49</v>
      </c>
      <c r="D23" s="1"/>
      <c r="E23" s="1"/>
      <c r="F23" s="37"/>
      <c r="G23" s="37"/>
    </row>
    <row r="24" spans="1:7" ht="13.5">
      <c r="A24" s="40" t="s">
        <v>70</v>
      </c>
      <c r="B24" s="7" t="s">
        <v>24</v>
      </c>
      <c r="C24" s="8">
        <v>2032.87</v>
      </c>
      <c r="D24" s="1"/>
      <c r="E24" s="1"/>
      <c r="F24" s="37"/>
      <c r="G24" s="37"/>
    </row>
    <row r="25" spans="1:7" ht="13.5">
      <c r="A25" s="40" t="s">
        <v>71</v>
      </c>
      <c r="B25" s="7" t="s">
        <v>25</v>
      </c>
      <c r="C25" s="8">
        <v>3256.7</v>
      </c>
      <c r="D25" s="1"/>
      <c r="E25" s="1"/>
      <c r="F25" s="37"/>
      <c r="G25" s="37"/>
    </row>
    <row r="26" spans="1:7" ht="13.5">
      <c r="A26" s="40" t="s">
        <v>72</v>
      </c>
      <c r="B26" s="7" t="s">
        <v>26</v>
      </c>
      <c r="C26" s="8">
        <v>9257.22</v>
      </c>
      <c r="D26" s="1"/>
      <c r="E26" s="1"/>
      <c r="F26" s="37"/>
      <c r="G26" s="37"/>
    </row>
    <row r="27" spans="1:7" ht="13.5">
      <c r="A27" s="40" t="s">
        <v>73</v>
      </c>
      <c r="B27" s="7" t="s">
        <v>27</v>
      </c>
      <c r="C27" s="8">
        <v>1194.7</v>
      </c>
      <c r="D27" s="1"/>
      <c r="E27" s="1"/>
      <c r="F27" s="37"/>
      <c r="G27" s="37"/>
    </row>
    <row r="28" spans="1:7" ht="13.5">
      <c r="A28" s="40" t="s">
        <v>74</v>
      </c>
      <c r="B28" s="7" t="s">
        <v>28</v>
      </c>
      <c r="C28" s="8">
        <v>1614.61</v>
      </c>
      <c r="D28" s="1"/>
      <c r="E28" s="1"/>
      <c r="F28" s="37"/>
      <c r="G28" s="37"/>
    </row>
    <row r="29" spans="1:7" ht="13.5">
      <c r="A29" s="40" t="s">
        <v>75</v>
      </c>
      <c r="B29" s="7" t="s">
        <v>29</v>
      </c>
      <c r="C29" s="8">
        <v>26091.19</v>
      </c>
      <c r="D29" s="1"/>
      <c r="E29" s="1"/>
      <c r="F29" s="37"/>
      <c r="G29" s="37"/>
    </row>
    <row r="30" spans="1:7" ht="13.5">
      <c r="A30" s="40" t="s">
        <v>76</v>
      </c>
      <c r="B30" s="7" t="s">
        <v>30</v>
      </c>
      <c r="C30" s="8">
        <v>7493.45</v>
      </c>
      <c r="D30" s="1"/>
      <c r="E30" s="1"/>
      <c r="F30" s="37"/>
      <c r="G30" s="37"/>
    </row>
    <row r="31" spans="1:7" ht="13.5">
      <c r="A31" s="40" t="s">
        <v>77</v>
      </c>
      <c r="B31" s="7" t="s">
        <v>31</v>
      </c>
      <c r="C31" s="8">
        <v>8020.15</v>
      </c>
      <c r="D31" s="1"/>
      <c r="E31" s="1"/>
      <c r="F31" s="37"/>
      <c r="G31" s="37"/>
    </row>
    <row r="32" spans="1:7" ht="13.5">
      <c r="A32" s="40" t="s">
        <v>78</v>
      </c>
      <c r="B32" s="7" t="s">
        <v>32</v>
      </c>
      <c r="C32" s="8">
        <v>3784.09</v>
      </c>
      <c r="D32" s="1"/>
      <c r="E32" s="1"/>
      <c r="F32" s="37"/>
      <c r="G32" s="37"/>
    </row>
    <row r="33" spans="1:7" ht="13.5">
      <c r="A33" s="40" t="s">
        <v>79</v>
      </c>
      <c r="B33" s="7" t="s">
        <v>33</v>
      </c>
      <c r="C33" s="8">
        <v>15583.66</v>
      </c>
      <c r="D33" s="1"/>
      <c r="E33" s="1"/>
      <c r="F33" s="37"/>
      <c r="G33" s="37"/>
    </row>
    <row r="34" spans="1:7" ht="13.5">
      <c r="A34" s="40" t="s">
        <v>81</v>
      </c>
      <c r="B34" s="7" t="s">
        <v>34</v>
      </c>
      <c r="C34" s="8">
        <v>4520.75</v>
      </c>
      <c r="D34" s="1"/>
      <c r="E34" s="1"/>
      <c r="F34" s="37"/>
      <c r="G34" s="37"/>
    </row>
    <row r="35" spans="1:7" ht="13.5">
      <c r="A35" s="40" t="s">
        <v>82</v>
      </c>
      <c r="B35" s="7" t="s">
        <v>35</v>
      </c>
      <c r="C35" s="8">
        <v>302.64</v>
      </c>
      <c r="D35" s="1"/>
      <c r="E35" s="1"/>
      <c r="F35" s="37"/>
      <c r="G35" s="37"/>
    </row>
    <row r="36" spans="1:7" ht="13.5">
      <c r="A36" s="40" t="s">
        <v>83</v>
      </c>
      <c r="B36" s="7" t="s">
        <v>88</v>
      </c>
      <c r="C36" s="8">
        <v>1189.73</v>
      </c>
      <c r="D36" s="1"/>
      <c r="E36" s="1"/>
      <c r="F36" s="37"/>
      <c r="G36" s="37"/>
    </row>
    <row r="37" spans="1:7" ht="13.5">
      <c r="A37" s="40" t="s">
        <v>84</v>
      </c>
      <c r="B37" s="7" t="s">
        <v>90</v>
      </c>
      <c r="C37" s="8">
        <v>8041.18</v>
      </c>
      <c r="D37" s="1"/>
      <c r="E37" s="1"/>
      <c r="F37" s="37"/>
      <c r="G37" s="37"/>
    </row>
    <row r="38" spans="1:7" ht="13.5">
      <c r="A38" s="40" t="s">
        <v>85</v>
      </c>
      <c r="B38" s="7" t="s">
        <v>91</v>
      </c>
      <c r="C38" s="8">
        <v>6342.9</v>
      </c>
      <c r="D38" s="1"/>
      <c r="E38" s="1"/>
      <c r="F38" s="37"/>
      <c r="G38" s="37"/>
    </row>
    <row r="39" spans="1:7" ht="13.5">
      <c r="A39" s="40" t="s">
        <v>86</v>
      </c>
      <c r="B39" s="7" t="s">
        <v>93</v>
      </c>
      <c r="C39" s="8">
        <v>0</v>
      </c>
      <c r="D39" s="1"/>
      <c r="E39" s="1"/>
      <c r="F39" s="37"/>
      <c r="G39" s="37"/>
    </row>
    <row r="40" spans="1:7" ht="13.5">
      <c r="A40" s="40" t="s">
        <v>87</v>
      </c>
      <c r="B40" s="7" t="s">
        <v>96</v>
      </c>
      <c r="C40" s="8">
        <v>755.6</v>
      </c>
      <c r="D40" s="1"/>
      <c r="E40" s="1"/>
      <c r="F40" s="37"/>
      <c r="G40" s="37"/>
    </row>
    <row r="41" spans="1:7" ht="13.5">
      <c r="A41" s="40" t="s">
        <v>92</v>
      </c>
      <c r="B41" s="7" t="s">
        <v>97</v>
      </c>
      <c r="C41" s="8">
        <v>729.13</v>
      </c>
      <c r="D41" s="1"/>
      <c r="E41" s="1"/>
      <c r="F41" s="37"/>
      <c r="G41" s="37"/>
    </row>
    <row r="42" spans="1:7" ht="13.5">
      <c r="A42" s="40" t="s">
        <v>94</v>
      </c>
      <c r="B42" s="7" t="s">
        <v>101</v>
      </c>
      <c r="C42" s="8">
        <v>813.87</v>
      </c>
      <c r="D42" s="1"/>
      <c r="E42" s="1"/>
      <c r="F42" s="37"/>
      <c r="G42" s="37"/>
    </row>
    <row r="43" spans="1:7" ht="13.5">
      <c r="A43" s="53"/>
      <c r="B43" s="7" t="s">
        <v>36</v>
      </c>
      <c r="C43" s="8">
        <f>SUM(C6:C42)</f>
        <v>302243.08999999997</v>
      </c>
      <c r="D43" s="1"/>
      <c r="E43" s="1"/>
      <c r="F43" s="37"/>
      <c r="G43" s="37"/>
    </row>
    <row r="44" spans="1:7" ht="13.5">
      <c r="A44" s="37"/>
      <c r="B44" s="37"/>
      <c r="C44" s="39"/>
      <c r="D44" s="1"/>
      <c r="E44" s="1"/>
      <c r="F44" s="37"/>
      <c r="G44" s="37"/>
    </row>
    <row r="45" spans="1:7" ht="13.5">
      <c r="A45" s="37"/>
      <c r="B45" s="37"/>
      <c r="C45" s="39"/>
      <c r="D45" s="1"/>
      <c r="E45" s="37"/>
      <c r="F45" s="37"/>
      <c r="G45" s="37"/>
    </row>
    <row r="47" spans="2:4" ht="12.75">
      <c r="B47" s="3"/>
      <c r="D47" s="5"/>
    </row>
    <row r="48" spans="3:4" ht="12.75">
      <c r="C48" s="3"/>
      <c r="D48" s="3"/>
    </row>
    <row r="51" spans="3:4" ht="12.75">
      <c r="C51" s="3"/>
      <c r="D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8"/>
  <sheetViews>
    <sheetView workbookViewId="0" topLeftCell="A1">
      <selection activeCell="C31" sqref="C3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8" t="s">
        <v>118</v>
      </c>
      <c r="B4" s="98"/>
      <c r="C4" s="98"/>
      <c r="D4" s="98"/>
      <c r="E4" s="98"/>
      <c r="F4" s="98"/>
      <c r="G4" s="98"/>
      <c r="H4" s="98"/>
    </row>
    <row r="5" spans="1:8" ht="13.5">
      <c r="A5" s="37"/>
      <c r="B5" s="37"/>
      <c r="C5" s="37"/>
      <c r="D5" s="42"/>
      <c r="E5" s="37"/>
      <c r="F5" s="37"/>
      <c r="G5" s="37"/>
      <c r="H5" s="37"/>
    </row>
    <row r="6" spans="1:8" ht="27">
      <c r="A6" s="50" t="s">
        <v>0</v>
      </c>
      <c r="B6" s="50" t="s">
        <v>1</v>
      </c>
      <c r="C6" s="51" t="s">
        <v>43</v>
      </c>
      <c r="D6" s="42"/>
      <c r="E6" s="37"/>
      <c r="F6" s="37"/>
      <c r="G6" s="37"/>
      <c r="H6" s="37"/>
    </row>
    <row r="7" spans="1:8" ht="13.5">
      <c r="A7" s="40" t="s">
        <v>80</v>
      </c>
      <c r="B7" s="7" t="s">
        <v>6</v>
      </c>
      <c r="C7" s="7">
        <v>6106.76</v>
      </c>
      <c r="D7" s="42"/>
      <c r="E7" s="37"/>
      <c r="F7" s="37"/>
      <c r="G7" s="37"/>
      <c r="H7" s="37"/>
    </row>
    <row r="8" spans="1:8" ht="13.5">
      <c r="A8" s="40" t="s">
        <v>53</v>
      </c>
      <c r="B8" s="7" t="s">
        <v>40</v>
      </c>
      <c r="C8" s="7"/>
      <c r="D8" s="42"/>
      <c r="E8" s="37"/>
      <c r="F8" s="37"/>
      <c r="G8" s="37"/>
      <c r="H8" s="37"/>
    </row>
    <row r="9" spans="1:8" ht="13.5">
      <c r="A9" s="40" t="s">
        <v>54</v>
      </c>
      <c r="B9" s="7" t="s">
        <v>8</v>
      </c>
      <c r="C9" s="7"/>
      <c r="D9" s="42"/>
      <c r="E9" s="37"/>
      <c r="F9" s="37"/>
      <c r="G9" s="37"/>
      <c r="H9" s="37"/>
    </row>
    <row r="10" spans="1:8" ht="13.5">
      <c r="A10" s="40" t="s">
        <v>55</v>
      </c>
      <c r="B10" s="7" t="s">
        <v>9</v>
      </c>
      <c r="C10" s="7">
        <v>1328.73</v>
      </c>
      <c r="D10" s="42"/>
      <c r="E10" s="37"/>
      <c r="F10" s="37"/>
      <c r="G10" s="37"/>
      <c r="H10" s="37"/>
    </row>
    <row r="11" spans="1:8" ht="13.5">
      <c r="A11" s="40" t="s">
        <v>56</v>
      </c>
      <c r="B11" s="7" t="s">
        <v>10</v>
      </c>
      <c r="C11" s="7">
        <v>377.34</v>
      </c>
      <c r="D11" s="42"/>
      <c r="E11" s="37"/>
      <c r="F11" s="37"/>
      <c r="G11" s="37"/>
      <c r="H11" s="37"/>
    </row>
    <row r="12" spans="1:8" ht="13.5">
      <c r="A12" s="40" t="s">
        <v>57</v>
      </c>
      <c r="B12" s="7" t="s">
        <v>11</v>
      </c>
      <c r="C12" s="7"/>
      <c r="D12" s="42"/>
      <c r="E12" s="37"/>
      <c r="F12" s="37"/>
      <c r="G12" s="37"/>
      <c r="H12" s="37"/>
    </row>
    <row r="13" spans="1:8" ht="13.5">
      <c r="A13" s="40" t="s">
        <v>58</v>
      </c>
      <c r="B13" s="7" t="s">
        <v>12</v>
      </c>
      <c r="C13" s="7">
        <v>6766.38</v>
      </c>
      <c r="D13" s="42"/>
      <c r="E13" s="37"/>
      <c r="F13" s="37"/>
      <c r="G13" s="37"/>
      <c r="H13" s="37"/>
    </row>
    <row r="14" spans="1:8" ht="13.5">
      <c r="A14" s="40" t="s">
        <v>59</v>
      </c>
      <c r="B14" s="7" t="s">
        <v>13</v>
      </c>
      <c r="C14" s="7">
        <v>6041.05</v>
      </c>
      <c r="D14" s="42"/>
      <c r="E14" s="37"/>
      <c r="F14" s="37"/>
      <c r="G14" s="37"/>
      <c r="H14" s="37"/>
    </row>
    <row r="15" spans="1:8" ht="13.5">
      <c r="A15" s="40" t="s">
        <v>60</v>
      </c>
      <c r="B15" s="7" t="s">
        <v>14</v>
      </c>
      <c r="C15" s="7">
        <v>2170.59</v>
      </c>
      <c r="D15" s="42"/>
      <c r="E15" s="37"/>
      <c r="F15" s="37"/>
      <c r="G15" s="37"/>
      <c r="H15" s="37"/>
    </row>
    <row r="16" spans="1:8" ht="13.5">
      <c r="A16" s="40" t="s">
        <v>61</v>
      </c>
      <c r="B16" s="7" t="s">
        <v>15</v>
      </c>
      <c r="C16" s="7">
        <v>23122.48</v>
      </c>
      <c r="D16" s="42"/>
      <c r="E16" s="37"/>
      <c r="F16" s="37"/>
      <c r="G16" s="37"/>
      <c r="H16" s="37"/>
    </row>
    <row r="17" spans="1:8" ht="13.5">
      <c r="A17" s="40" t="s">
        <v>62</v>
      </c>
      <c r="B17" s="7" t="s">
        <v>16</v>
      </c>
      <c r="C17" s="7">
        <v>9209.89</v>
      </c>
      <c r="D17" s="42"/>
      <c r="E17" s="37"/>
      <c r="F17" s="37"/>
      <c r="G17" s="37"/>
      <c r="H17" s="37"/>
    </row>
    <row r="18" spans="1:8" ht="13.5">
      <c r="A18" s="40" t="s">
        <v>63</v>
      </c>
      <c r="B18" s="7" t="s">
        <v>41</v>
      </c>
      <c r="C18" s="7">
        <v>9782.11</v>
      </c>
      <c r="D18" s="42"/>
      <c r="E18" s="37"/>
      <c r="F18" s="37"/>
      <c r="G18" s="37"/>
      <c r="H18" s="37"/>
    </row>
    <row r="19" spans="1:8" ht="13.5">
      <c r="A19" s="40" t="s">
        <v>64</v>
      </c>
      <c r="B19" s="7" t="s">
        <v>18</v>
      </c>
      <c r="C19" s="7">
        <v>5484.27</v>
      </c>
      <c r="D19" s="42"/>
      <c r="E19" s="37"/>
      <c r="F19" s="37"/>
      <c r="G19" s="37"/>
      <c r="H19" s="37"/>
    </row>
    <row r="20" spans="1:8" ht="13.5">
      <c r="A20" s="40" t="s">
        <v>65</v>
      </c>
      <c r="B20" s="7" t="s">
        <v>19</v>
      </c>
      <c r="C20" s="7">
        <v>575.01</v>
      </c>
      <c r="D20" s="42"/>
      <c r="E20" s="37"/>
      <c r="F20" s="37"/>
      <c r="G20" s="37"/>
      <c r="H20" s="37"/>
    </row>
    <row r="21" spans="1:8" ht="13.5">
      <c r="A21" s="40" t="s">
        <v>66</v>
      </c>
      <c r="B21" s="7" t="s">
        <v>20</v>
      </c>
      <c r="C21" s="7">
        <v>11471.8</v>
      </c>
      <c r="D21" s="42"/>
      <c r="E21" s="37"/>
      <c r="F21" s="37"/>
      <c r="G21" s="37"/>
      <c r="H21" s="37"/>
    </row>
    <row r="22" spans="1:8" ht="13.5">
      <c r="A22" s="40" t="s">
        <v>67</v>
      </c>
      <c r="B22" s="7" t="s">
        <v>21</v>
      </c>
      <c r="C22" s="7"/>
      <c r="D22" s="42"/>
      <c r="E22" s="37"/>
      <c r="F22" s="37"/>
      <c r="G22" s="37"/>
      <c r="H22" s="37"/>
    </row>
    <row r="23" spans="1:8" ht="13.5">
      <c r="A23" s="40" t="s">
        <v>68</v>
      </c>
      <c r="B23" s="7" t="s">
        <v>22</v>
      </c>
      <c r="C23" s="7"/>
      <c r="D23" s="42"/>
      <c r="E23" s="37"/>
      <c r="F23" s="37"/>
      <c r="G23" s="37"/>
      <c r="H23" s="37"/>
    </row>
    <row r="24" spans="1:8" ht="13.5">
      <c r="A24" s="40" t="s">
        <v>69</v>
      </c>
      <c r="B24" s="7" t="s">
        <v>23</v>
      </c>
      <c r="C24" s="7"/>
      <c r="D24" s="42"/>
      <c r="E24" s="37"/>
      <c r="F24" s="37"/>
      <c r="G24" s="37"/>
      <c r="H24" s="37"/>
    </row>
    <row r="25" spans="1:8" ht="13.5">
      <c r="A25" s="40" t="s">
        <v>70</v>
      </c>
      <c r="B25" s="7" t="s">
        <v>24</v>
      </c>
      <c r="C25" s="7"/>
      <c r="D25" s="42"/>
      <c r="E25" s="37"/>
      <c r="F25" s="37"/>
      <c r="G25" s="37"/>
      <c r="H25" s="37"/>
    </row>
    <row r="26" spans="1:8" ht="13.5">
      <c r="A26" s="40" t="s">
        <v>71</v>
      </c>
      <c r="B26" s="7" t="s">
        <v>25</v>
      </c>
      <c r="C26" s="7">
        <v>3809.66</v>
      </c>
      <c r="D26" s="42"/>
      <c r="E26" s="37"/>
      <c r="F26" s="37"/>
      <c r="G26" s="37"/>
      <c r="H26" s="37"/>
    </row>
    <row r="27" spans="1:8" ht="13.5">
      <c r="A27" s="40" t="s">
        <v>72</v>
      </c>
      <c r="B27" s="7" t="s">
        <v>26</v>
      </c>
      <c r="C27" s="7">
        <v>1204.1</v>
      </c>
      <c r="D27" s="42"/>
      <c r="E27" s="37"/>
      <c r="F27" s="37"/>
      <c r="G27" s="37"/>
      <c r="H27" s="37"/>
    </row>
    <row r="28" spans="1:8" ht="13.5">
      <c r="A28" s="40" t="s">
        <v>73</v>
      </c>
      <c r="B28" s="7" t="s">
        <v>27</v>
      </c>
      <c r="C28" s="7"/>
      <c r="D28" s="42"/>
      <c r="E28" s="37"/>
      <c r="F28" s="37"/>
      <c r="G28" s="37"/>
      <c r="H28" s="37"/>
    </row>
    <row r="29" spans="1:8" ht="13.5">
      <c r="A29" s="40" t="s">
        <v>74</v>
      </c>
      <c r="B29" s="7" t="s">
        <v>28</v>
      </c>
      <c r="C29" s="7"/>
      <c r="D29" s="42"/>
      <c r="E29" s="37"/>
      <c r="F29" s="37"/>
      <c r="G29" s="37"/>
      <c r="H29" s="37"/>
    </row>
    <row r="30" spans="1:8" ht="13.5">
      <c r="A30" s="40" t="s">
        <v>75</v>
      </c>
      <c r="B30" s="7" t="s">
        <v>29</v>
      </c>
      <c r="C30" s="7">
        <v>6310.04</v>
      </c>
      <c r="D30" s="42"/>
      <c r="E30" s="37"/>
      <c r="F30" s="37"/>
      <c r="G30" s="37"/>
      <c r="H30" s="37"/>
    </row>
    <row r="31" spans="1:8" ht="13.5">
      <c r="A31" s="40" t="s">
        <v>76</v>
      </c>
      <c r="B31" s="7" t="s">
        <v>30</v>
      </c>
      <c r="C31" s="7">
        <v>7539.81</v>
      </c>
      <c r="D31" s="42"/>
      <c r="E31" s="37"/>
      <c r="F31" s="37"/>
      <c r="G31" s="37"/>
      <c r="H31" s="37"/>
    </row>
    <row r="32" spans="1:8" ht="13.5">
      <c r="A32" s="40" t="s">
        <v>77</v>
      </c>
      <c r="B32" s="7" t="s">
        <v>31</v>
      </c>
      <c r="C32" s="7">
        <v>373.89</v>
      </c>
      <c r="D32" s="42"/>
      <c r="E32" s="37"/>
      <c r="F32" s="37"/>
      <c r="G32" s="37"/>
      <c r="H32" s="37"/>
    </row>
    <row r="33" spans="1:8" ht="13.5">
      <c r="A33" s="40" t="s">
        <v>78</v>
      </c>
      <c r="B33" s="7" t="s">
        <v>32</v>
      </c>
      <c r="C33" s="7"/>
      <c r="D33" s="42"/>
      <c r="E33" s="37"/>
      <c r="F33" s="37"/>
      <c r="G33" s="37"/>
      <c r="H33" s="37"/>
    </row>
    <row r="34" spans="1:8" ht="13.5">
      <c r="A34" s="40" t="s">
        <v>79</v>
      </c>
      <c r="B34" s="7" t="s">
        <v>33</v>
      </c>
      <c r="C34" s="7">
        <v>2242.24</v>
      </c>
      <c r="D34" s="42"/>
      <c r="E34" s="37"/>
      <c r="F34" s="37"/>
      <c r="G34" s="37"/>
      <c r="H34" s="37"/>
    </row>
    <row r="35" spans="1:8" ht="13.5">
      <c r="A35" s="40" t="s">
        <v>81</v>
      </c>
      <c r="B35" s="7" t="s">
        <v>34</v>
      </c>
      <c r="C35" s="7"/>
      <c r="D35" s="42"/>
      <c r="E35" s="37"/>
      <c r="F35" s="37"/>
      <c r="G35" s="37"/>
      <c r="H35" s="37"/>
    </row>
    <row r="36" spans="1:8" ht="13.5">
      <c r="A36" s="40" t="s">
        <v>82</v>
      </c>
      <c r="B36" s="7" t="s">
        <v>35</v>
      </c>
      <c r="C36" s="7"/>
      <c r="D36" s="42"/>
      <c r="E36" s="37"/>
      <c r="F36" s="37"/>
      <c r="G36" s="37"/>
      <c r="H36" s="37"/>
    </row>
    <row r="37" spans="1:8" ht="13.5">
      <c r="A37" s="40" t="s">
        <v>83</v>
      </c>
      <c r="B37" s="7" t="s">
        <v>88</v>
      </c>
      <c r="C37" s="7"/>
      <c r="D37" s="42"/>
      <c r="E37" s="37"/>
      <c r="F37" s="37"/>
      <c r="G37" s="37"/>
      <c r="H37" s="37"/>
    </row>
    <row r="38" spans="1:8" ht="13.5">
      <c r="A38" s="40" t="s">
        <v>84</v>
      </c>
      <c r="B38" s="7" t="s">
        <v>90</v>
      </c>
      <c r="C38" s="7">
        <v>2483.93</v>
      </c>
      <c r="D38" s="42"/>
      <c r="E38" s="37"/>
      <c r="F38" s="37"/>
      <c r="G38" s="37"/>
      <c r="H38" s="37"/>
    </row>
    <row r="39" spans="1:8" ht="13.5">
      <c r="A39" s="40" t="s">
        <v>85</v>
      </c>
      <c r="B39" s="7" t="s">
        <v>91</v>
      </c>
      <c r="C39" s="7">
        <v>2647.52</v>
      </c>
      <c r="D39" s="42"/>
      <c r="E39" s="37"/>
      <c r="F39" s="37"/>
      <c r="G39" s="37"/>
      <c r="H39" s="37"/>
    </row>
    <row r="40" spans="1:8" ht="13.5">
      <c r="A40" s="40" t="s">
        <v>86</v>
      </c>
      <c r="B40" s="7" t="s">
        <v>93</v>
      </c>
      <c r="C40" s="7"/>
      <c r="D40" s="42"/>
      <c r="E40" s="37"/>
      <c r="F40" s="37"/>
      <c r="G40" s="37"/>
      <c r="H40" s="37"/>
    </row>
    <row r="41" spans="1:8" ht="13.5">
      <c r="A41" s="40" t="s">
        <v>87</v>
      </c>
      <c r="B41" s="7" t="s">
        <v>96</v>
      </c>
      <c r="C41" s="7"/>
      <c r="D41" s="42"/>
      <c r="E41" s="37"/>
      <c r="F41" s="37"/>
      <c r="G41" s="37"/>
      <c r="H41" s="37"/>
    </row>
    <row r="42" spans="1:8" ht="13.5">
      <c r="A42" s="40" t="s">
        <v>92</v>
      </c>
      <c r="B42" s="7" t="s">
        <v>97</v>
      </c>
      <c r="C42" s="7"/>
      <c r="D42" s="42"/>
      <c r="E42" s="37"/>
      <c r="F42" s="37"/>
      <c r="G42" s="37"/>
      <c r="H42" s="37"/>
    </row>
    <row r="43" spans="1:8" ht="13.5">
      <c r="A43" s="40" t="s">
        <v>94</v>
      </c>
      <c r="B43" s="7" t="s">
        <v>101</v>
      </c>
      <c r="C43" s="7"/>
      <c r="D43" s="42"/>
      <c r="E43" s="37"/>
      <c r="F43" s="37"/>
      <c r="G43" s="37"/>
      <c r="H43" s="37"/>
    </row>
    <row r="44" spans="1:8" ht="13.5">
      <c r="A44" s="53"/>
      <c r="B44" s="7" t="s">
        <v>36</v>
      </c>
      <c r="C44" s="7">
        <f>SUM(C7:C43)</f>
        <v>109047.6</v>
      </c>
      <c r="D44" s="42"/>
      <c r="E44" s="37"/>
      <c r="F44" s="37"/>
      <c r="G44" s="37"/>
      <c r="H44" s="37"/>
    </row>
    <row r="45" spans="1:8" ht="13.5">
      <c r="A45" s="37"/>
      <c r="B45" s="37"/>
      <c r="C45" s="37"/>
      <c r="D45" s="42"/>
      <c r="E45" s="37"/>
      <c r="F45" s="37"/>
      <c r="G45" s="37"/>
      <c r="H45" s="37"/>
    </row>
    <row r="46" spans="1:8" ht="13.5">
      <c r="A46" s="37"/>
      <c r="B46" s="37"/>
      <c r="C46" s="37"/>
      <c r="D46" s="37"/>
      <c r="E46" s="37"/>
      <c r="F46" s="37"/>
      <c r="G46" s="37"/>
      <c r="H46" s="37"/>
    </row>
    <row r="47" spans="1:8" ht="13.5">
      <c r="A47" s="37"/>
      <c r="B47" s="37"/>
      <c r="C47" s="37"/>
      <c r="D47" s="37"/>
      <c r="E47" s="37"/>
      <c r="F47" s="37"/>
      <c r="G47" s="37"/>
      <c r="H47" s="37"/>
    </row>
    <row r="48" ht="12.75">
      <c r="C48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8" t="s">
        <v>119</v>
      </c>
      <c r="B3" s="98"/>
      <c r="C3" s="98"/>
      <c r="D3" s="98"/>
      <c r="E3" s="98"/>
      <c r="F3" s="98"/>
      <c r="G3" s="98"/>
    </row>
    <row r="4" spans="1:7" ht="13.5">
      <c r="A4" s="99"/>
      <c r="B4" s="99"/>
      <c r="C4" s="44" t="s">
        <v>44</v>
      </c>
      <c r="D4" s="1"/>
      <c r="E4" s="37"/>
      <c r="F4" s="37"/>
      <c r="G4" s="37"/>
    </row>
    <row r="5" spans="1:7" ht="13.5">
      <c r="A5" s="50" t="s">
        <v>0</v>
      </c>
      <c r="B5" s="50" t="s">
        <v>1</v>
      </c>
      <c r="C5" s="51" t="s">
        <v>45</v>
      </c>
      <c r="D5" s="51" t="s">
        <v>46</v>
      </c>
      <c r="E5" s="52" t="s">
        <v>49</v>
      </c>
      <c r="F5" s="37"/>
      <c r="G5" s="37"/>
    </row>
    <row r="6" spans="1:7" ht="13.5">
      <c r="A6" s="40" t="s">
        <v>80</v>
      </c>
      <c r="B6" s="7" t="s">
        <v>6</v>
      </c>
      <c r="C6" s="6">
        <v>19110.02</v>
      </c>
      <c r="D6" s="6">
        <v>50842.79</v>
      </c>
      <c r="E6" s="8">
        <f>C6+D6</f>
        <v>69952.81</v>
      </c>
      <c r="F6" s="37"/>
      <c r="G6" s="37"/>
    </row>
    <row r="7" spans="1:7" ht="13.5">
      <c r="A7" s="40" t="s">
        <v>53</v>
      </c>
      <c r="B7" s="7" t="s">
        <v>40</v>
      </c>
      <c r="C7" s="6">
        <f>3373.38+404.42</f>
        <v>3777.8</v>
      </c>
      <c r="D7" s="6">
        <f>7850.59+280.41</f>
        <v>8131</v>
      </c>
      <c r="E7" s="8">
        <f aca="true" t="shared" si="0" ref="E7:E43">C7+D7</f>
        <v>11908.8</v>
      </c>
      <c r="F7" s="37"/>
      <c r="G7" s="37"/>
    </row>
    <row r="8" spans="1:7" ht="13.5">
      <c r="A8" s="40" t="s">
        <v>54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3.5">
      <c r="A9" s="40" t="s">
        <v>55</v>
      </c>
      <c r="B9" s="7" t="s">
        <v>9</v>
      </c>
      <c r="C9" s="6">
        <f>1075.72+230.97</f>
        <v>1306.69</v>
      </c>
      <c r="D9" s="6">
        <f>483.34+760.39</f>
        <v>1243.73</v>
      </c>
      <c r="E9" s="8">
        <f t="shared" si="0"/>
        <v>2550.42</v>
      </c>
      <c r="F9" s="37"/>
      <c r="G9" s="37"/>
    </row>
    <row r="10" spans="1:7" ht="13.5">
      <c r="A10" s="40" t="s">
        <v>56</v>
      </c>
      <c r="B10" s="7" t="s">
        <v>10</v>
      </c>
      <c r="C10" s="6">
        <f>566.26</f>
        <v>566.26</v>
      </c>
      <c r="D10" s="6">
        <v>2409.38</v>
      </c>
      <c r="E10" s="8">
        <f t="shared" si="0"/>
        <v>2975.6400000000003</v>
      </c>
      <c r="F10" s="37"/>
      <c r="G10" s="37"/>
    </row>
    <row r="11" spans="1:7" ht="13.5">
      <c r="A11" s="40" t="s">
        <v>57</v>
      </c>
      <c r="B11" s="7" t="s">
        <v>11</v>
      </c>
      <c r="C11" s="6">
        <v>834.35</v>
      </c>
      <c r="D11" s="6">
        <v>2365.01</v>
      </c>
      <c r="E11" s="8">
        <f t="shared" si="0"/>
        <v>3199.36</v>
      </c>
      <c r="F11" s="37"/>
      <c r="G11" s="37"/>
    </row>
    <row r="12" spans="1:7" ht="13.5">
      <c r="A12" s="40" t="s">
        <v>58</v>
      </c>
      <c r="B12" s="7" t="s">
        <v>12</v>
      </c>
      <c r="C12" s="6">
        <v>2151</v>
      </c>
      <c r="D12" s="6">
        <v>3600.17</v>
      </c>
      <c r="E12" s="8">
        <f t="shared" si="0"/>
        <v>5751.17</v>
      </c>
      <c r="F12" s="37"/>
      <c r="G12" s="37"/>
    </row>
    <row r="13" spans="1:7" ht="13.5">
      <c r="A13" s="40" t="s">
        <v>59</v>
      </c>
      <c r="B13" s="7" t="s">
        <v>13</v>
      </c>
      <c r="C13" s="6">
        <f>3910.86+1880.23+1562.8</f>
        <v>7353.89</v>
      </c>
      <c r="D13" s="6">
        <f>11278.07+5965.49+6397.38</f>
        <v>23640.94</v>
      </c>
      <c r="E13" s="8">
        <f t="shared" si="0"/>
        <v>30994.829999999998</v>
      </c>
      <c r="F13" s="37"/>
      <c r="G13" s="37"/>
    </row>
    <row r="14" spans="1:7" ht="13.5">
      <c r="A14" s="40" t="s">
        <v>60</v>
      </c>
      <c r="B14" s="7" t="s">
        <v>14</v>
      </c>
      <c r="C14" s="6">
        <f>203.27+3865.47+727.13</f>
        <v>4795.87</v>
      </c>
      <c r="D14" s="6">
        <f>2113.25+6584.44+2273.45</f>
        <v>10971.14</v>
      </c>
      <c r="E14" s="8">
        <f t="shared" si="0"/>
        <v>15767.009999999998</v>
      </c>
      <c r="F14" s="37"/>
      <c r="G14" s="37"/>
    </row>
    <row r="15" spans="1:7" ht="13.5">
      <c r="A15" s="40" t="s">
        <v>61</v>
      </c>
      <c r="B15" s="7" t="s">
        <v>15</v>
      </c>
      <c r="C15" s="6">
        <v>31851.22</v>
      </c>
      <c r="D15" s="6">
        <v>72548.72</v>
      </c>
      <c r="E15" s="8">
        <f t="shared" si="0"/>
        <v>104399.94</v>
      </c>
      <c r="F15" s="37"/>
      <c r="G15" s="37"/>
    </row>
    <row r="16" spans="1:7" ht="13.5">
      <c r="A16" s="40" t="s">
        <v>62</v>
      </c>
      <c r="B16" s="7" t="s">
        <v>16</v>
      </c>
      <c r="C16" s="6">
        <f>8470.33+1543.49</f>
        <v>10013.82</v>
      </c>
      <c r="D16" s="6">
        <f>19089.39+4433.36</f>
        <v>23522.75</v>
      </c>
      <c r="E16" s="8">
        <f t="shared" si="0"/>
        <v>33536.57</v>
      </c>
      <c r="F16" s="37"/>
      <c r="G16" s="37"/>
    </row>
    <row r="17" spans="1:7" ht="13.5">
      <c r="A17" s="40" t="s">
        <v>63</v>
      </c>
      <c r="B17" s="7" t="s">
        <v>41</v>
      </c>
      <c r="C17" s="6">
        <f>5435.45+965.18+2889.89</f>
        <v>9290.52</v>
      </c>
      <c r="D17" s="6">
        <f>9722.59+1786.88+9616.89</f>
        <v>21126.36</v>
      </c>
      <c r="E17" s="8">
        <f t="shared" si="0"/>
        <v>30416.88</v>
      </c>
      <c r="F17" s="37"/>
      <c r="G17" s="37"/>
    </row>
    <row r="18" spans="1:7" ht="13.5">
      <c r="A18" s="40" t="s">
        <v>64</v>
      </c>
      <c r="B18" s="7" t="s">
        <v>18</v>
      </c>
      <c r="C18" s="6">
        <v>4869.15</v>
      </c>
      <c r="D18" s="6">
        <v>18065.54</v>
      </c>
      <c r="E18" s="8">
        <f t="shared" si="0"/>
        <v>22934.690000000002</v>
      </c>
      <c r="F18" s="37"/>
      <c r="G18" s="37"/>
    </row>
    <row r="19" spans="1:7" ht="13.5">
      <c r="A19" s="40" t="s">
        <v>65</v>
      </c>
      <c r="B19" s="7" t="s">
        <v>19</v>
      </c>
      <c r="C19" s="6">
        <v>249.63</v>
      </c>
      <c r="D19" s="6">
        <v>1022.64</v>
      </c>
      <c r="E19" s="8">
        <f t="shared" si="0"/>
        <v>1272.27</v>
      </c>
      <c r="F19" s="37"/>
      <c r="G19" s="37"/>
    </row>
    <row r="20" spans="1:7" ht="13.5">
      <c r="A20" s="40" t="s">
        <v>66</v>
      </c>
      <c r="B20" s="7" t="s">
        <v>20</v>
      </c>
      <c r="C20" s="6">
        <v>5119.98</v>
      </c>
      <c r="D20" s="6">
        <v>17193.22</v>
      </c>
      <c r="E20" s="8">
        <f t="shared" si="0"/>
        <v>22313.2</v>
      </c>
      <c r="F20" s="37"/>
      <c r="G20" s="37"/>
    </row>
    <row r="21" spans="1:7" ht="13.5">
      <c r="A21" s="40" t="s">
        <v>67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3.5">
      <c r="A22" s="40" t="s">
        <v>68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3.5">
      <c r="A23" s="40" t="s">
        <v>69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3.5">
      <c r="A24" s="40" t="s">
        <v>70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3.5">
      <c r="A25" s="40" t="s">
        <v>71</v>
      </c>
      <c r="B25" s="7" t="s">
        <v>25</v>
      </c>
      <c r="C25" s="6">
        <v>4016.25</v>
      </c>
      <c r="D25" s="6">
        <v>13844.64</v>
      </c>
      <c r="E25" s="8">
        <f t="shared" si="0"/>
        <v>17860.89</v>
      </c>
      <c r="F25" s="37"/>
      <c r="G25" s="37"/>
    </row>
    <row r="26" spans="1:7" ht="13.5">
      <c r="A26" s="40" t="s">
        <v>72</v>
      </c>
      <c r="B26" s="7" t="s">
        <v>26</v>
      </c>
      <c r="C26" s="6">
        <f>411.59+3747.16+279.96</f>
        <v>4438.71</v>
      </c>
      <c r="D26" s="6">
        <f>1735.14+8397.03+391.56</f>
        <v>10523.73</v>
      </c>
      <c r="E26" s="8">
        <f t="shared" si="0"/>
        <v>14962.439999999999</v>
      </c>
      <c r="F26" s="37"/>
      <c r="G26" s="37"/>
    </row>
    <row r="27" spans="1:7" ht="13.5">
      <c r="A27" s="40" t="s">
        <v>73</v>
      </c>
      <c r="B27" s="7" t="s">
        <v>27</v>
      </c>
      <c r="C27" s="6"/>
      <c r="D27" s="6"/>
      <c r="E27" s="8">
        <f t="shared" si="0"/>
        <v>0</v>
      </c>
      <c r="F27" s="37"/>
      <c r="G27" s="37"/>
    </row>
    <row r="28" spans="1:7" ht="13.5">
      <c r="A28" s="40" t="s">
        <v>74</v>
      </c>
      <c r="B28" s="7" t="s">
        <v>28</v>
      </c>
      <c r="C28" s="6">
        <v>1150.35</v>
      </c>
      <c r="D28" s="6">
        <v>1165.01</v>
      </c>
      <c r="E28" s="8">
        <f t="shared" si="0"/>
        <v>2315.3599999999997</v>
      </c>
      <c r="F28" s="37"/>
      <c r="G28" s="37"/>
    </row>
    <row r="29" spans="1:7" ht="13.5">
      <c r="A29" s="40" t="s">
        <v>75</v>
      </c>
      <c r="B29" s="7" t="s">
        <v>29</v>
      </c>
      <c r="C29" s="6">
        <f>3437.97+535.36+18.05</f>
        <v>3991.38</v>
      </c>
      <c r="D29" s="6">
        <f>8283.7+2130.05+575.01</f>
        <v>10988.76</v>
      </c>
      <c r="E29" s="8">
        <f t="shared" si="0"/>
        <v>14980.14</v>
      </c>
      <c r="F29" s="37"/>
      <c r="G29" s="37"/>
    </row>
    <row r="30" spans="1:7" ht="13.5">
      <c r="A30" s="40" t="s">
        <v>76</v>
      </c>
      <c r="B30" s="7" t="s">
        <v>30</v>
      </c>
      <c r="C30" s="6">
        <v>1891.33</v>
      </c>
      <c r="D30" s="6">
        <v>11494.62</v>
      </c>
      <c r="E30" s="8">
        <f t="shared" si="0"/>
        <v>13385.95</v>
      </c>
      <c r="F30" s="37"/>
      <c r="G30" s="37"/>
    </row>
    <row r="31" spans="1:7" ht="13.5">
      <c r="A31" s="40" t="s">
        <v>77</v>
      </c>
      <c r="B31" s="7" t="s">
        <v>31</v>
      </c>
      <c r="C31" s="6">
        <f>1451.25+262.6</f>
        <v>1713.85</v>
      </c>
      <c r="D31" s="6">
        <f>4575.17+1698.93</f>
        <v>6274.1</v>
      </c>
      <c r="E31" s="8">
        <f t="shared" si="0"/>
        <v>7987.950000000001</v>
      </c>
      <c r="F31" s="37"/>
      <c r="G31" s="37"/>
    </row>
    <row r="32" spans="1:7" ht="13.5">
      <c r="A32" s="40" t="s">
        <v>78</v>
      </c>
      <c r="B32" s="7" t="s">
        <v>32</v>
      </c>
      <c r="C32" s="6"/>
      <c r="D32" s="6"/>
      <c r="E32" s="8">
        <f t="shared" si="0"/>
        <v>0</v>
      </c>
      <c r="F32" s="37"/>
      <c r="G32" s="37"/>
    </row>
    <row r="33" spans="1:7" ht="13.5">
      <c r="A33" s="40" t="s">
        <v>79</v>
      </c>
      <c r="B33" s="7" t="s">
        <v>33</v>
      </c>
      <c r="C33" s="6">
        <f>2844.24+745.64+1283.92</f>
        <v>4873.799999999999</v>
      </c>
      <c r="D33" s="6">
        <f>6432.55+3802.33+2400.18</f>
        <v>12635.060000000001</v>
      </c>
      <c r="E33" s="8">
        <f t="shared" si="0"/>
        <v>17508.86</v>
      </c>
      <c r="F33" s="37"/>
      <c r="G33" s="37"/>
    </row>
    <row r="34" spans="1:7" ht="13.5">
      <c r="A34" s="40" t="s">
        <v>81</v>
      </c>
      <c r="B34" s="7" t="s">
        <v>34</v>
      </c>
      <c r="C34" s="6"/>
      <c r="D34" s="6"/>
      <c r="E34" s="8">
        <f t="shared" si="0"/>
        <v>0</v>
      </c>
      <c r="F34" s="37"/>
      <c r="G34" s="37"/>
    </row>
    <row r="35" spans="1:7" ht="13.5">
      <c r="A35" s="40" t="s">
        <v>82</v>
      </c>
      <c r="B35" s="7" t="s">
        <v>35</v>
      </c>
      <c r="C35" s="6">
        <v>41.53</v>
      </c>
      <c r="D35" s="6">
        <v>201.12</v>
      </c>
      <c r="E35" s="8">
        <f t="shared" si="0"/>
        <v>242.65</v>
      </c>
      <c r="F35" s="37"/>
      <c r="G35" s="37"/>
    </row>
    <row r="36" spans="1:7" ht="13.5">
      <c r="A36" s="40" t="s">
        <v>83</v>
      </c>
      <c r="B36" s="7" t="s">
        <v>88</v>
      </c>
      <c r="C36" s="6"/>
      <c r="D36" s="6"/>
      <c r="E36" s="8">
        <f t="shared" si="0"/>
        <v>0</v>
      </c>
      <c r="F36" s="37"/>
      <c r="G36" s="37"/>
    </row>
    <row r="37" spans="1:7" ht="13.5">
      <c r="A37" s="40" t="s">
        <v>84</v>
      </c>
      <c r="B37" s="7" t="s">
        <v>90</v>
      </c>
      <c r="C37" s="6">
        <f>3332.1+595.01</f>
        <v>3927.1099999999997</v>
      </c>
      <c r="D37" s="6">
        <f>6146.32+853.2</f>
        <v>6999.5199999999995</v>
      </c>
      <c r="E37" s="8">
        <f t="shared" si="0"/>
        <v>10926.63</v>
      </c>
      <c r="F37" s="37"/>
      <c r="G37" s="37"/>
    </row>
    <row r="38" spans="1:7" ht="13.5">
      <c r="A38" s="40" t="s">
        <v>85</v>
      </c>
      <c r="B38" s="7" t="s">
        <v>91</v>
      </c>
      <c r="C38" s="6">
        <v>11797.07</v>
      </c>
      <c r="D38" s="6">
        <v>29865.72</v>
      </c>
      <c r="E38" s="8">
        <f t="shared" si="0"/>
        <v>41662.79</v>
      </c>
      <c r="F38" s="37"/>
      <c r="G38" s="37"/>
    </row>
    <row r="39" spans="1:7" ht="13.5">
      <c r="A39" s="40" t="s">
        <v>86</v>
      </c>
      <c r="B39" s="7" t="s">
        <v>93</v>
      </c>
      <c r="C39" s="6"/>
      <c r="D39" s="6"/>
      <c r="E39" s="8">
        <f t="shared" si="0"/>
        <v>0</v>
      </c>
      <c r="F39" s="37"/>
      <c r="G39" s="37"/>
    </row>
    <row r="40" spans="1:7" ht="13.5">
      <c r="A40" s="40" t="s">
        <v>87</v>
      </c>
      <c r="B40" s="7" t="s">
        <v>96</v>
      </c>
      <c r="C40" s="6">
        <v>469.84</v>
      </c>
      <c r="D40" s="6">
        <v>514.1</v>
      </c>
      <c r="E40" s="8">
        <f t="shared" si="0"/>
        <v>983.94</v>
      </c>
      <c r="F40" s="37"/>
      <c r="G40" s="37"/>
    </row>
    <row r="41" spans="1:7" ht="13.5">
      <c r="A41" s="40" t="s">
        <v>92</v>
      </c>
      <c r="B41" s="7" t="s">
        <v>97</v>
      </c>
      <c r="C41" s="6"/>
      <c r="D41" s="6"/>
      <c r="E41" s="8">
        <f t="shared" si="0"/>
        <v>0</v>
      </c>
      <c r="F41" s="37"/>
      <c r="G41" s="37"/>
    </row>
    <row r="42" spans="1:7" ht="13.5">
      <c r="A42" s="40" t="s">
        <v>94</v>
      </c>
      <c r="B42" s="7" t="s">
        <v>101</v>
      </c>
      <c r="C42" s="6"/>
      <c r="D42" s="6"/>
      <c r="E42" s="8">
        <f t="shared" si="0"/>
        <v>0</v>
      </c>
      <c r="F42" s="37"/>
      <c r="G42" s="37"/>
    </row>
    <row r="43" spans="1:7" ht="13.5">
      <c r="A43" s="53"/>
      <c r="B43" s="7" t="s">
        <v>36</v>
      </c>
      <c r="C43" s="7">
        <f>SUM(C6:C42)</f>
        <v>139601.42000000004</v>
      </c>
      <c r="D43" s="7">
        <f>SUM(D6:D42)</f>
        <v>361189.77</v>
      </c>
      <c r="E43" s="8">
        <f t="shared" si="0"/>
        <v>500791.19000000006</v>
      </c>
      <c r="F43" s="37"/>
      <c r="G43" s="37"/>
    </row>
    <row r="44" spans="1:7" ht="13.5">
      <c r="A44" s="37"/>
      <c r="B44" s="37"/>
      <c r="C44" s="37"/>
      <c r="D44" s="37"/>
      <c r="E44" s="1"/>
      <c r="F44" s="37"/>
      <c r="G44" s="37"/>
    </row>
    <row r="45" spans="1:7" ht="13.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0">
      <selection activeCell="K44" sqref="K4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97" t="s">
        <v>120</v>
      </c>
      <c r="B3" s="97"/>
      <c r="C3" s="97"/>
      <c r="D3" s="97"/>
      <c r="E3" s="97"/>
      <c r="F3" s="97"/>
    </row>
    <row r="4" spans="1:6" ht="13.5">
      <c r="A4" s="100"/>
      <c r="B4" s="100"/>
      <c r="C4" s="100"/>
      <c r="D4" s="100"/>
      <c r="E4" s="100"/>
      <c r="F4" s="37"/>
    </row>
    <row r="5" spans="1:6" ht="13.5">
      <c r="A5" s="99"/>
      <c r="B5" s="99"/>
      <c r="C5" s="37"/>
      <c r="D5" s="37"/>
      <c r="E5" s="37"/>
      <c r="F5" s="37"/>
    </row>
    <row r="6" spans="1:6" ht="13.5">
      <c r="A6" s="50" t="s">
        <v>0</v>
      </c>
      <c r="B6" s="50" t="s">
        <v>1</v>
      </c>
      <c r="C6" s="51" t="s">
        <v>47</v>
      </c>
      <c r="D6" s="51" t="s">
        <v>48</v>
      </c>
      <c r="E6" s="37"/>
      <c r="F6" s="37"/>
    </row>
    <row r="7" spans="1:6" ht="13.5">
      <c r="A7" s="40" t="s">
        <v>80</v>
      </c>
      <c r="B7" s="7" t="s">
        <v>6</v>
      </c>
      <c r="C7" s="54">
        <v>12480</v>
      </c>
      <c r="D7" s="7">
        <v>960</v>
      </c>
      <c r="E7" s="37"/>
      <c r="F7" s="37"/>
    </row>
    <row r="8" spans="1:6" ht="13.5">
      <c r="A8" s="40" t="s">
        <v>53</v>
      </c>
      <c r="B8" s="7" t="s">
        <v>40</v>
      </c>
      <c r="C8" s="54">
        <v>1800</v>
      </c>
      <c r="D8" s="7"/>
      <c r="E8" s="37"/>
      <c r="F8" s="37"/>
    </row>
    <row r="9" spans="1:6" ht="13.5">
      <c r="A9" s="40" t="s">
        <v>54</v>
      </c>
      <c r="B9" s="7" t="s">
        <v>8</v>
      </c>
      <c r="C9" s="54"/>
      <c r="D9" s="7"/>
      <c r="E9" s="37"/>
      <c r="F9" s="37"/>
    </row>
    <row r="10" spans="1:6" ht="13.5">
      <c r="A10" s="40" t="s">
        <v>55</v>
      </c>
      <c r="B10" s="7" t="s">
        <v>9</v>
      </c>
      <c r="C10" s="54">
        <v>480</v>
      </c>
      <c r="D10" s="7"/>
      <c r="E10" s="37"/>
      <c r="F10" s="37"/>
    </row>
    <row r="11" spans="1:6" ht="13.5">
      <c r="A11" s="40" t="s">
        <v>56</v>
      </c>
      <c r="B11" s="7" t="s">
        <v>10</v>
      </c>
      <c r="C11" s="54">
        <v>360</v>
      </c>
      <c r="D11" s="7">
        <v>480</v>
      </c>
      <c r="E11" s="37"/>
      <c r="F11" s="37"/>
    </row>
    <row r="12" spans="1:6" ht="13.5">
      <c r="A12" s="40" t="s">
        <v>57</v>
      </c>
      <c r="B12" s="7" t="s">
        <v>11</v>
      </c>
      <c r="C12" s="54">
        <v>480</v>
      </c>
      <c r="D12" s="7"/>
      <c r="E12" s="37"/>
      <c r="F12" s="37"/>
    </row>
    <row r="13" spans="1:6" ht="13.5">
      <c r="A13" s="40" t="s">
        <v>58</v>
      </c>
      <c r="B13" s="7" t="s">
        <v>12</v>
      </c>
      <c r="C13" s="54">
        <v>1920</v>
      </c>
      <c r="D13" s="7">
        <v>480</v>
      </c>
      <c r="E13" s="37"/>
      <c r="F13" s="37"/>
    </row>
    <row r="14" spans="1:6" ht="13.5">
      <c r="A14" s="40" t="s">
        <v>59</v>
      </c>
      <c r="B14" s="7" t="s">
        <v>13</v>
      </c>
      <c r="C14" s="54">
        <v>6120</v>
      </c>
      <c r="D14" s="7">
        <v>480</v>
      </c>
      <c r="E14" s="37"/>
      <c r="F14" s="37"/>
    </row>
    <row r="15" spans="1:6" ht="13.5">
      <c r="A15" s="40" t="s">
        <v>60</v>
      </c>
      <c r="B15" s="7" t="s">
        <v>14</v>
      </c>
      <c r="C15" s="54">
        <v>3120</v>
      </c>
      <c r="D15" s="7"/>
      <c r="E15" s="37"/>
      <c r="F15" s="37"/>
    </row>
    <row r="16" spans="1:6" ht="13.5">
      <c r="A16" s="40" t="s">
        <v>61</v>
      </c>
      <c r="B16" s="7" t="s">
        <v>15</v>
      </c>
      <c r="C16" s="54">
        <v>16784</v>
      </c>
      <c r="D16" s="7">
        <v>3808</v>
      </c>
      <c r="E16" s="37"/>
      <c r="F16" s="37"/>
    </row>
    <row r="17" spans="1:6" ht="13.5">
      <c r="A17" s="40" t="s">
        <v>62</v>
      </c>
      <c r="B17" s="7" t="s">
        <v>16</v>
      </c>
      <c r="C17" s="54">
        <v>6000</v>
      </c>
      <c r="D17" s="7"/>
      <c r="E17" s="37"/>
      <c r="F17" s="37"/>
    </row>
    <row r="18" spans="1:6" ht="13.5">
      <c r="A18" s="40" t="s">
        <v>63</v>
      </c>
      <c r="B18" s="7" t="s">
        <v>41</v>
      </c>
      <c r="C18" s="54">
        <v>7080</v>
      </c>
      <c r="D18" s="7"/>
      <c r="E18" s="37"/>
      <c r="F18" s="37"/>
    </row>
    <row r="19" spans="1:6" ht="13.5">
      <c r="A19" s="40" t="s">
        <v>64</v>
      </c>
      <c r="B19" s="7" t="s">
        <v>18</v>
      </c>
      <c r="C19" s="54">
        <v>3240</v>
      </c>
      <c r="D19" s="7"/>
      <c r="E19" s="37"/>
      <c r="F19" s="37"/>
    </row>
    <row r="20" spans="1:6" ht="13.5">
      <c r="A20" s="40" t="s">
        <v>65</v>
      </c>
      <c r="B20" s="7" t="s">
        <v>19</v>
      </c>
      <c r="C20" s="54">
        <v>480</v>
      </c>
      <c r="D20" s="7"/>
      <c r="E20" s="37"/>
      <c r="F20" s="37"/>
    </row>
    <row r="21" spans="1:6" ht="13.5">
      <c r="A21" s="40" t="s">
        <v>66</v>
      </c>
      <c r="B21" s="7" t="s">
        <v>20</v>
      </c>
      <c r="C21" s="54">
        <v>5400</v>
      </c>
      <c r="D21" s="7"/>
      <c r="E21" s="37"/>
      <c r="F21" s="37"/>
    </row>
    <row r="22" spans="1:6" ht="13.5">
      <c r="A22" s="40" t="s">
        <v>67</v>
      </c>
      <c r="B22" s="7" t="s">
        <v>21</v>
      </c>
      <c r="C22" s="54"/>
      <c r="D22" s="7"/>
      <c r="E22" s="37"/>
      <c r="F22" s="37"/>
    </row>
    <row r="23" spans="1:6" ht="13.5">
      <c r="A23" s="40" t="s">
        <v>68</v>
      </c>
      <c r="B23" s="7" t="s">
        <v>22</v>
      </c>
      <c r="C23" s="54"/>
      <c r="D23" s="7"/>
      <c r="E23" s="37"/>
      <c r="F23" s="37"/>
    </row>
    <row r="24" spans="1:6" ht="13.5">
      <c r="A24" s="40" t="s">
        <v>69</v>
      </c>
      <c r="B24" s="7" t="s">
        <v>23</v>
      </c>
      <c r="C24" s="54"/>
      <c r="D24" s="7"/>
      <c r="E24" s="37"/>
      <c r="F24" s="37"/>
    </row>
    <row r="25" spans="1:6" ht="13.5">
      <c r="A25" s="40" t="s">
        <v>70</v>
      </c>
      <c r="B25" s="7" t="s">
        <v>24</v>
      </c>
      <c r="C25" s="54"/>
      <c r="D25" s="7"/>
      <c r="E25" s="37"/>
      <c r="F25" s="37"/>
    </row>
    <row r="26" spans="1:6" ht="13.5">
      <c r="A26" s="40" t="s">
        <v>71</v>
      </c>
      <c r="B26" s="7" t="s">
        <v>25</v>
      </c>
      <c r="C26" s="54">
        <v>3720</v>
      </c>
      <c r="D26" s="7"/>
      <c r="E26" s="37"/>
      <c r="F26" s="37"/>
    </row>
    <row r="27" spans="1:6" ht="13.5">
      <c r="A27" s="40" t="s">
        <v>72</v>
      </c>
      <c r="B27" s="7" t="s">
        <v>26</v>
      </c>
      <c r="C27" s="54">
        <v>2160</v>
      </c>
      <c r="D27" s="7"/>
      <c r="E27" s="37"/>
      <c r="F27" s="37"/>
    </row>
    <row r="28" spans="1:6" ht="13.5">
      <c r="A28" s="40" t="s">
        <v>73</v>
      </c>
      <c r="B28" s="7" t="s">
        <v>27</v>
      </c>
      <c r="C28" s="54"/>
      <c r="D28" s="7"/>
      <c r="E28" s="37"/>
      <c r="F28" s="37"/>
    </row>
    <row r="29" spans="1:6" ht="13.5">
      <c r="A29" s="40" t="s">
        <v>74</v>
      </c>
      <c r="B29" s="7" t="s">
        <v>28</v>
      </c>
      <c r="C29" s="54">
        <v>240</v>
      </c>
      <c r="D29" s="7"/>
      <c r="E29" s="37"/>
      <c r="F29" s="37"/>
    </row>
    <row r="30" spans="1:6" ht="13.5">
      <c r="A30" s="40" t="s">
        <v>75</v>
      </c>
      <c r="B30" s="7" t="s">
        <v>29</v>
      </c>
      <c r="C30" s="54">
        <v>3720</v>
      </c>
      <c r="D30" s="7"/>
      <c r="E30" s="37"/>
      <c r="F30" s="37"/>
    </row>
    <row r="31" spans="1:6" ht="13.5">
      <c r="A31" s="40" t="s">
        <v>76</v>
      </c>
      <c r="B31" s="7" t="s">
        <v>30</v>
      </c>
      <c r="C31" s="54">
        <v>4320</v>
      </c>
      <c r="D31" s="7">
        <v>480</v>
      </c>
      <c r="E31" s="37"/>
      <c r="F31" s="37"/>
    </row>
    <row r="32" spans="1:6" ht="13.5">
      <c r="A32" s="40" t="s">
        <v>77</v>
      </c>
      <c r="B32" s="7" t="s">
        <v>31</v>
      </c>
      <c r="C32" s="54">
        <v>1200</v>
      </c>
      <c r="D32" s="7"/>
      <c r="E32" s="37"/>
      <c r="F32" s="37"/>
    </row>
    <row r="33" spans="1:6" ht="13.5">
      <c r="A33" s="40" t="s">
        <v>78</v>
      </c>
      <c r="B33" s="7" t="s">
        <v>32</v>
      </c>
      <c r="C33" s="54"/>
      <c r="D33" s="7"/>
      <c r="E33" s="37"/>
      <c r="F33" s="37"/>
    </row>
    <row r="34" spans="1:6" ht="13.5">
      <c r="A34" s="40" t="s">
        <v>79</v>
      </c>
      <c r="B34" s="7" t="s">
        <v>33</v>
      </c>
      <c r="C34" s="54">
        <v>3120</v>
      </c>
      <c r="D34" s="7"/>
      <c r="E34" s="37"/>
      <c r="F34" s="37"/>
    </row>
    <row r="35" spans="1:6" ht="13.5">
      <c r="A35" s="40" t="s">
        <v>81</v>
      </c>
      <c r="B35" s="7" t="s">
        <v>34</v>
      </c>
      <c r="C35" s="54"/>
      <c r="D35" s="7"/>
      <c r="E35" s="37"/>
      <c r="F35" s="37"/>
    </row>
    <row r="36" spans="1:6" ht="13.5">
      <c r="A36" s="40" t="s">
        <v>82</v>
      </c>
      <c r="B36" s="7" t="s">
        <v>35</v>
      </c>
      <c r="C36" s="54">
        <v>60</v>
      </c>
      <c r="D36" s="7"/>
      <c r="E36" s="37"/>
      <c r="F36" s="37"/>
    </row>
    <row r="37" spans="1:6" ht="13.5">
      <c r="A37" s="40" t="s">
        <v>83</v>
      </c>
      <c r="B37" s="7" t="s">
        <v>88</v>
      </c>
      <c r="C37" s="54"/>
      <c r="D37" s="7"/>
      <c r="E37" s="37"/>
      <c r="F37" s="37"/>
    </row>
    <row r="38" spans="1:6" ht="13.5">
      <c r="A38" s="40" t="s">
        <v>84</v>
      </c>
      <c r="B38" s="7" t="s">
        <v>90</v>
      </c>
      <c r="C38" s="54">
        <v>2160</v>
      </c>
      <c r="D38" s="7">
        <v>480</v>
      </c>
      <c r="E38" s="37"/>
      <c r="F38" s="37"/>
    </row>
    <row r="39" spans="1:6" ht="13.5">
      <c r="A39" s="40" t="s">
        <v>85</v>
      </c>
      <c r="B39" s="7" t="s">
        <v>91</v>
      </c>
      <c r="C39" s="54">
        <v>6360</v>
      </c>
      <c r="D39" s="7"/>
      <c r="E39" s="37"/>
      <c r="F39" s="37"/>
    </row>
    <row r="40" spans="1:6" ht="13.5">
      <c r="A40" s="40" t="s">
        <v>86</v>
      </c>
      <c r="B40" s="7" t="s">
        <v>93</v>
      </c>
      <c r="C40" s="45"/>
      <c r="D40" s="6"/>
      <c r="E40" s="37"/>
      <c r="F40" s="37"/>
    </row>
    <row r="41" spans="1:6" ht="13.5">
      <c r="A41" s="40" t="s">
        <v>87</v>
      </c>
      <c r="B41" s="7" t="s">
        <v>96</v>
      </c>
      <c r="C41" s="54">
        <v>240</v>
      </c>
      <c r="D41" s="6"/>
      <c r="E41" s="37"/>
      <c r="F41" s="37"/>
    </row>
    <row r="42" spans="1:6" ht="13.5">
      <c r="A42" s="40" t="s">
        <v>92</v>
      </c>
      <c r="B42" s="7" t="s">
        <v>97</v>
      </c>
      <c r="C42" s="54"/>
      <c r="D42" s="6"/>
      <c r="E42" s="37"/>
      <c r="F42" s="37"/>
    </row>
    <row r="43" spans="1:6" ht="13.5">
      <c r="A43" s="40" t="s">
        <v>94</v>
      </c>
      <c r="B43" s="7" t="s">
        <v>101</v>
      </c>
      <c r="C43" s="54"/>
      <c r="D43" s="6"/>
      <c r="E43" s="37"/>
      <c r="F43" s="37"/>
    </row>
    <row r="44" spans="1:6" ht="13.5">
      <c r="A44" s="53"/>
      <c r="B44" s="7" t="s">
        <v>36</v>
      </c>
      <c r="C44" s="54">
        <f>SUM(C7:C43)</f>
        <v>93044</v>
      </c>
      <c r="D44" s="54">
        <f>SUM(D7:D43)</f>
        <v>7168</v>
      </c>
      <c r="E44" s="1"/>
      <c r="F44" s="37"/>
    </row>
    <row r="45" spans="1:6" ht="13.5">
      <c r="A45" s="37"/>
      <c r="B45" s="37"/>
      <c r="C45" s="1"/>
      <c r="D45" s="37"/>
      <c r="E45" s="37"/>
      <c r="F45" s="37"/>
    </row>
    <row r="46" spans="1:6" ht="13.5">
      <c r="A46" s="37"/>
      <c r="B46" s="42"/>
      <c r="C46" s="12"/>
      <c r="D46" s="42"/>
      <c r="E46" s="37"/>
      <c r="F46" s="37"/>
    </row>
    <row r="47" spans="2:4" ht="12.75">
      <c r="B47" s="4"/>
      <c r="C47" s="4"/>
      <c r="D47" s="4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4">
      <selection activeCell="K24" sqref="K24"/>
    </sheetView>
  </sheetViews>
  <sheetFormatPr defaultColWidth="9.140625" defaultRowHeight="12.75"/>
  <cols>
    <col min="2" max="2" width="28.7109375" style="0" bestFit="1" customWidth="1"/>
    <col min="3" max="3" width="16.8515625" style="0" customWidth="1"/>
    <col min="6" max="6" width="12.28125" style="0" customWidth="1"/>
  </cols>
  <sheetData>
    <row r="2" spans="1:5" ht="12.75">
      <c r="A2" s="92"/>
      <c r="B2" s="92"/>
      <c r="C2" s="92"/>
      <c r="D2" s="92"/>
      <c r="E2" s="92"/>
    </row>
    <row r="3" spans="1:5" ht="13.5">
      <c r="A3" s="93" t="s">
        <v>121</v>
      </c>
      <c r="B3" s="93"/>
      <c r="C3" s="93"/>
      <c r="D3" s="93"/>
      <c r="E3" s="93"/>
    </row>
    <row r="4" spans="1:5" ht="13.5">
      <c r="A4" s="37"/>
      <c r="B4" s="37"/>
      <c r="C4" s="39"/>
      <c r="D4" s="1"/>
      <c r="E4" s="1"/>
    </row>
    <row r="5" spans="1:5" ht="27">
      <c r="A5" s="50" t="s">
        <v>0</v>
      </c>
      <c r="B5" s="50" t="s">
        <v>1</v>
      </c>
      <c r="C5" s="52" t="s">
        <v>113</v>
      </c>
      <c r="D5" s="46"/>
      <c r="E5" s="12"/>
    </row>
    <row r="6" spans="1:5" ht="13.5">
      <c r="A6" s="40" t="s">
        <v>80</v>
      </c>
      <c r="B6" s="7" t="s">
        <v>6</v>
      </c>
      <c r="C6" s="8"/>
      <c r="D6" s="47"/>
      <c r="E6" s="12"/>
    </row>
    <row r="7" spans="1:5" ht="13.5">
      <c r="A7" s="40" t="s">
        <v>53</v>
      </c>
      <c r="B7" s="7" t="s">
        <v>40</v>
      </c>
      <c r="C7" s="8"/>
      <c r="D7" s="47"/>
      <c r="E7" s="12"/>
    </row>
    <row r="8" spans="1:5" ht="13.5">
      <c r="A8" s="40" t="s">
        <v>54</v>
      </c>
      <c r="B8" s="7" t="s">
        <v>8</v>
      </c>
      <c r="C8" s="8"/>
      <c r="D8" s="47"/>
      <c r="E8" s="12"/>
    </row>
    <row r="9" spans="1:5" ht="13.5">
      <c r="A9" s="40" t="s">
        <v>55</v>
      </c>
      <c r="B9" s="7" t="s">
        <v>9</v>
      </c>
      <c r="C9" s="8"/>
      <c r="D9" s="47"/>
      <c r="E9" s="12"/>
    </row>
    <row r="10" spans="1:5" ht="13.5">
      <c r="A10" s="40" t="s">
        <v>56</v>
      </c>
      <c r="B10" s="7" t="s">
        <v>10</v>
      </c>
      <c r="C10" s="8"/>
      <c r="D10" s="47"/>
      <c r="E10" s="12"/>
    </row>
    <row r="11" spans="1:5" ht="13.5">
      <c r="A11" s="40" t="s">
        <v>57</v>
      </c>
      <c r="B11" s="7" t="s">
        <v>11</v>
      </c>
      <c r="C11" s="8"/>
      <c r="D11" s="47"/>
      <c r="E11" s="12"/>
    </row>
    <row r="12" spans="1:5" ht="13.5">
      <c r="A12" s="40" t="s">
        <v>58</v>
      </c>
      <c r="B12" s="7" t="s">
        <v>12</v>
      </c>
      <c r="C12" s="8">
        <v>26852.66</v>
      </c>
      <c r="D12" s="47"/>
      <c r="E12" s="12"/>
    </row>
    <row r="13" spans="1:5" ht="13.5">
      <c r="A13" s="40" t="s">
        <v>59</v>
      </c>
      <c r="B13" s="7" t="s">
        <v>13</v>
      </c>
      <c r="C13" s="8"/>
      <c r="D13" s="47"/>
      <c r="E13" s="12"/>
    </row>
    <row r="14" spans="1:5" ht="13.5">
      <c r="A14" s="40" t="s">
        <v>60</v>
      </c>
      <c r="B14" s="7" t="s">
        <v>14</v>
      </c>
      <c r="C14" s="8"/>
      <c r="D14" s="47"/>
      <c r="E14" s="12"/>
    </row>
    <row r="15" spans="1:5" ht="13.5">
      <c r="A15" s="40" t="s">
        <v>61</v>
      </c>
      <c r="B15" s="7" t="s">
        <v>15</v>
      </c>
      <c r="C15" s="8">
        <v>14853.26</v>
      </c>
      <c r="D15" s="47"/>
      <c r="E15" s="12"/>
    </row>
    <row r="16" spans="1:5" ht="13.5">
      <c r="A16" s="40" t="s">
        <v>62</v>
      </c>
      <c r="B16" s="7" t="s">
        <v>16</v>
      </c>
      <c r="C16" s="8"/>
      <c r="D16" s="47"/>
      <c r="E16" s="12"/>
    </row>
    <row r="17" spans="1:5" ht="13.5">
      <c r="A17" s="40" t="s">
        <v>63</v>
      </c>
      <c r="B17" s="7" t="s">
        <v>41</v>
      </c>
      <c r="C17" s="8"/>
      <c r="D17" s="47"/>
      <c r="E17" s="12"/>
    </row>
    <row r="18" spans="1:5" ht="13.5">
      <c r="A18" s="40" t="s">
        <v>64</v>
      </c>
      <c r="B18" s="7" t="s">
        <v>18</v>
      </c>
      <c r="C18" s="8"/>
      <c r="D18" s="47"/>
      <c r="E18" s="12"/>
    </row>
    <row r="19" spans="1:5" ht="13.5">
      <c r="A19" s="40" t="s">
        <v>65</v>
      </c>
      <c r="B19" s="7" t="s">
        <v>19</v>
      </c>
      <c r="C19" s="8"/>
      <c r="D19" s="47"/>
      <c r="E19" s="12"/>
    </row>
    <row r="20" spans="1:5" ht="13.5">
      <c r="A20" s="40" t="s">
        <v>66</v>
      </c>
      <c r="B20" s="7" t="s">
        <v>20</v>
      </c>
      <c r="C20" s="8"/>
      <c r="D20" s="47"/>
      <c r="E20" s="12"/>
    </row>
    <row r="21" spans="1:5" ht="13.5">
      <c r="A21" s="40" t="s">
        <v>67</v>
      </c>
      <c r="B21" s="7" t="s">
        <v>21</v>
      </c>
      <c r="C21" s="8"/>
      <c r="D21" s="47"/>
      <c r="E21" s="12"/>
    </row>
    <row r="22" spans="1:5" ht="13.5">
      <c r="A22" s="40" t="s">
        <v>68</v>
      </c>
      <c r="B22" s="7" t="s">
        <v>22</v>
      </c>
      <c r="C22" s="8"/>
      <c r="D22" s="47"/>
      <c r="E22" s="12"/>
    </row>
    <row r="23" spans="1:5" ht="13.5">
      <c r="A23" s="40" t="s">
        <v>69</v>
      </c>
      <c r="B23" s="7" t="s">
        <v>23</v>
      </c>
      <c r="C23" s="8"/>
      <c r="D23" s="47"/>
      <c r="E23" s="12"/>
    </row>
    <row r="24" spans="1:5" ht="13.5">
      <c r="A24" s="40" t="s">
        <v>70</v>
      </c>
      <c r="B24" s="7" t="s">
        <v>24</v>
      </c>
      <c r="C24" s="8"/>
      <c r="D24" s="47"/>
      <c r="E24" s="12"/>
    </row>
    <row r="25" spans="1:5" ht="13.5">
      <c r="A25" s="40" t="s">
        <v>71</v>
      </c>
      <c r="B25" s="7" t="s">
        <v>25</v>
      </c>
      <c r="C25" s="8"/>
      <c r="D25" s="47"/>
      <c r="E25" s="12"/>
    </row>
    <row r="26" spans="1:5" ht="13.5">
      <c r="A26" s="40" t="s">
        <v>72</v>
      </c>
      <c r="B26" s="7" t="s">
        <v>26</v>
      </c>
      <c r="C26" s="8"/>
      <c r="D26" s="47"/>
      <c r="E26" s="12"/>
    </row>
    <row r="27" spans="1:5" ht="13.5">
      <c r="A27" s="40" t="s">
        <v>73</v>
      </c>
      <c r="B27" s="7" t="s">
        <v>27</v>
      </c>
      <c r="C27" s="8"/>
      <c r="D27" s="47"/>
      <c r="E27" s="12"/>
    </row>
    <row r="28" spans="1:5" ht="13.5">
      <c r="A28" s="40" t="s">
        <v>74</v>
      </c>
      <c r="B28" s="7" t="s">
        <v>28</v>
      </c>
      <c r="C28" s="8"/>
      <c r="D28" s="47"/>
      <c r="E28" s="12"/>
    </row>
    <row r="29" spans="1:5" ht="13.5">
      <c r="A29" s="40" t="s">
        <v>75</v>
      </c>
      <c r="B29" s="7" t="s">
        <v>29</v>
      </c>
      <c r="C29" s="8"/>
      <c r="D29" s="47"/>
      <c r="E29" s="12"/>
    </row>
    <row r="30" spans="1:5" ht="13.5">
      <c r="A30" s="40" t="s">
        <v>76</v>
      </c>
      <c r="B30" s="7" t="s">
        <v>30</v>
      </c>
      <c r="C30" s="8">
        <v>14853.25</v>
      </c>
      <c r="D30" s="47"/>
      <c r="E30" s="12"/>
    </row>
    <row r="31" spans="1:5" ht="13.5">
      <c r="A31" s="40" t="s">
        <v>77</v>
      </c>
      <c r="B31" s="7" t="s">
        <v>31</v>
      </c>
      <c r="C31" s="8"/>
      <c r="D31" s="47"/>
      <c r="E31" s="12"/>
    </row>
    <row r="32" spans="1:5" ht="13.5">
      <c r="A32" s="40" t="s">
        <v>78</v>
      </c>
      <c r="B32" s="7" t="s">
        <v>32</v>
      </c>
      <c r="C32" s="8"/>
      <c r="D32" s="47"/>
      <c r="E32" s="12"/>
    </row>
    <row r="33" spans="1:5" ht="13.5">
      <c r="A33" s="40" t="s">
        <v>79</v>
      </c>
      <c r="B33" s="7" t="s">
        <v>33</v>
      </c>
      <c r="C33" s="8">
        <v>14853.26</v>
      </c>
      <c r="D33" s="47"/>
      <c r="E33" s="12"/>
    </row>
    <row r="34" spans="1:5" ht="13.5">
      <c r="A34" s="40" t="s">
        <v>81</v>
      </c>
      <c r="B34" s="7" t="s">
        <v>34</v>
      </c>
      <c r="C34" s="8"/>
      <c r="D34" s="47"/>
      <c r="E34" s="12"/>
    </row>
    <row r="35" spans="1:5" ht="13.5">
      <c r="A35" s="40" t="s">
        <v>82</v>
      </c>
      <c r="B35" s="7" t="s">
        <v>35</v>
      </c>
      <c r="C35" s="8"/>
      <c r="D35" s="47"/>
      <c r="E35" s="12"/>
    </row>
    <row r="36" spans="1:5" ht="13.5">
      <c r="A36" s="40" t="s">
        <v>83</v>
      </c>
      <c r="B36" s="7" t="s">
        <v>88</v>
      </c>
      <c r="C36" s="8"/>
      <c r="D36" s="47"/>
      <c r="E36" s="12"/>
    </row>
    <row r="37" spans="1:5" ht="13.5">
      <c r="A37" s="40" t="s">
        <v>84</v>
      </c>
      <c r="B37" s="7" t="s">
        <v>90</v>
      </c>
      <c r="C37" s="8"/>
      <c r="D37" s="47"/>
      <c r="E37" s="12"/>
    </row>
    <row r="38" spans="1:5" ht="13.5">
      <c r="A38" s="40" t="s">
        <v>85</v>
      </c>
      <c r="B38" s="7" t="s">
        <v>91</v>
      </c>
      <c r="C38" s="8"/>
      <c r="D38" s="47"/>
      <c r="E38" s="12"/>
    </row>
    <row r="39" spans="1:5" ht="13.5">
      <c r="A39" s="40" t="s">
        <v>86</v>
      </c>
      <c r="B39" s="7" t="s">
        <v>93</v>
      </c>
      <c r="C39" s="8"/>
      <c r="D39" s="47"/>
      <c r="E39" s="12"/>
    </row>
    <row r="40" spans="1:5" ht="13.5">
      <c r="A40" s="40" t="s">
        <v>87</v>
      </c>
      <c r="B40" s="7" t="s">
        <v>96</v>
      </c>
      <c r="C40" s="8"/>
      <c r="D40" s="47"/>
      <c r="E40" s="12"/>
    </row>
    <row r="41" spans="1:5" ht="13.5">
      <c r="A41" s="40" t="s">
        <v>92</v>
      </c>
      <c r="B41" s="59" t="s">
        <v>97</v>
      </c>
      <c r="C41" s="8"/>
      <c r="D41" s="47"/>
      <c r="E41" s="12"/>
    </row>
    <row r="42" spans="1:5" ht="14.25" thickBot="1">
      <c r="A42" s="40" t="s">
        <v>94</v>
      </c>
      <c r="B42" s="59" t="s">
        <v>101</v>
      </c>
      <c r="C42" s="58"/>
      <c r="D42" s="47"/>
      <c r="E42" s="12"/>
    </row>
    <row r="43" spans="1:5" ht="14.25" thickBot="1">
      <c r="A43" s="55"/>
      <c r="B43" s="56" t="s">
        <v>36</v>
      </c>
      <c r="C43" s="57">
        <f>SUM(C6:C42)</f>
        <v>71412.43</v>
      </c>
      <c r="D43" s="12"/>
      <c r="E43" s="12"/>
    </row>
    <row r="44" spans="1:5" ht="13.5">
      <c r="A44" s="37"/>
      <c r="B44" s="37"/>
      <c r="C44" s="39"/>
      <c r="D44" s="1"/>
      <c r="E44" s="1"/>
    </row>
    <row r="45" spans="1:5" ht="13.5">
      <c r="A45" s="37"/>
      <c r="B45" s="37"/>
      <c r="C45" s="95"/>
      <c r="D45" s="1"/>
      <c r="E45" s="1"/>
    </row>
    <row r="46" spans="1:5" ht="13.5">
      <c r="A46" s="37"/>
      <c r="B46" s="37"/>
      <c r="C46" s="37"/>
      <c r="D46" s="37"/>
      <c r="E46" s="37"/>
    </row>
    <row r="47" spans="1:5" ht="13.5">
      <c r="A47" s="37"/>
      <c r="B47" s="37"/>
      <c r="C47" s="37"/>
      <c r="D47" s="37"/>
      <c r="E47" s="37"/>
    </row>
    <row r="48" spans="1:5" ht="13.5">
      <c r="A48" s="37"/>
      <c r="B48" s="37"/>
      <c r="C48" s="37"/>
      <c r="D48" s="37"/>
      <c r="E48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8"/>
  <sheetViews>
    <sheetView workbookViewId="0" topLeftCell="A7">
      <selection activeCell="C44" sqref="C44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5" ht="13.5">
      <c r="A3" s="97" t="s">
        <v>122</v>
      </c>
      <c r="B3" s="97"/>
      <c r="C3" s="97"/>
      <c r="D3" s="97"/>
      <c r="E3" s="97"/>
    </row>
    <row r="4" spans="1:5" ht="13.5">
      <c r="A4" s="37"/>
      <c r="B4" s="37"/>
      <c r="C4" s="39"/>
      <c r="D4" s="1"/>
      <c r="E4" s="1"/>
    </row>
    <row r="5" spans="1:5" ht="27">
      <c r="A5" s="50" t="s">
        <v>0</v>
      </c>
      <c r="B5" s="50" t="s">
        <v>1</v>
      </c>
      <c r="C5" s="52" t="s">
        <v>50</v>
      </c>
      <c r="D5" s="46"/>
      <c r="E5" s="12"/>
    </row>
    <row r="6" spans="1:5" ht="13.5">
      <c r="A6" s="40" t="s">
        <v>80</v>
      </c>
      <c r="B6" s="7" t="s">
        <v>6</v>
      </c>
      <c r="C6" s="8">
        <v>104186.02</v>
      </c>
      <c r="D6" s="47"/>
      <c r="E6" s="12"/>
    </row>
    <row r="7" spans="1:5" ht="13.5">
      <c r="A7" s="40" t="s">
        <v>53</v>
      </c>
      <c r="B7" s="7" t="s">
        <v>40</v>
      </c>
      <c r="C7" s="8"/>
      <c r="D7" s="47"/>
      <c r="E7" s="12"/>
    </row>
    <row r="8" spans="1:5" ht="13.5">
      <c r="A8" s="40" t="s">
        <v>54</v>
      </c>
      <c r="B8" s="7" t="s">
        <v>8</v>
      </c>
      <c r="C8" s="8">
        <v>154.9</v>
      </c>
      <c r="D8" s="47"/>
      <c r="E8" s="12"/>
    </row>
    <row r="9" spans="1:5" ht="13.5">
      <c r="A9" s="40" t="s">
        <v>55</v>
      </c>
      <c r="B9" s="7" t="s">
        <v>9</v>
      </c>
      <c r="C9" s="8">
        <v>82.74</v>
      </c>
      <c r="D9" s="47"/>
      <c r="E9" s="12"/>
    </row>
    <row r="10" spans="1:5" ht="13.5">
      <c r="A10" s="40" t="s">
        <v>56</v>
      </c>
      <c r="B10" s="7" t="s">
        <v>10</v>
      </c>
      <c r="C10" s="8"/>
      <c r="D10" s="47"/>
      <c r="E10" s="12"/>
    </row>
    <row r="11" spans="1:5" ht="13.5">
      <c r="A11" s="40" t="s">
        <v>57</v>
      </c>
      <c r="B11" s="7" t="s">
        <v>11</v>
      </c>
      <c r="C11" s="8">
        <v>1137.04</v>
      </c>
      <c r="D11" s="47"/>
      <c r="E11" s="12"/>
    </row>
    <row r="12" spans="1:5" ht="13.5">
      <c r="A12" s="40" t="s">
        <v>58</v>
      </c>
      <c r="B12" s="7" t="s">
        <v>12</v>
      </c>
      <c r="C12" s="8">
        <v>16955.22</v>
      </c>
      <c r="D12" s="47"/>
      <c r="E12" s="12"/>
    </row>
    <row r="13" spans="1:5" ht="13.5">
      <c r="A13" s="40" t="s">
        <v>59</v>
      </c>
      <c r="B13" s="7" t="s">
        <v>13</v>
      </c>
      <c r="C13" s="8">
        <v>27928.16</v>
      </c>
      <c r="D13" s="47"/>
      <c r="E13" s="12"/>
    </row>
    <row r="14" spans="1:5" ht="13.5">
      <c r="A14" s="40" t="s">
        <v>60</v>
      </c>
      <c r="B14" s="7" t="s">
        <v>14</v>
      </c>
      <c r="C14" s="8">
        <v>1567.68</v>
      </c>
      <c r="D14" s="47"/>
      <c r="E14" s="12"/>
    </row>
    <row r="15" spans="1:5" ht="13.5">
      <c r="A15" s="40" t="s">
        <v>61</v>
      </c>
      <c r="B15" s="7" t="s">
        <v>15</v>
      </c>
      <c r="C15" s="8">
        <v>106636.64</v>
      </c>
      <c r="D15" s="47"/>
      <c r="E15" s="12"/>
    </row>
    <row r="16" spans="1:5" ht="13.5">
      <c r="A16" s="40" t="s">
        <v>62</v>
      </c>
      <c r="B16" s="7" t="s">
        <v>16</v>
      </c>
      <c r="C16" s="8">
        <v>3702.55</v>
      </c>
      <c r="D16" s="47"/>
      <c r="E16" s="12"/>
    </row>
    <row r="17" spans="1:5" ht="13.5">
      <c r="A17" s="40" t="s">
        <v>63</v>
      </c>
      <c r="B17" s="7" t="s">
        <v>41</v>
      </c>
      <c r="C17" s="8">
        <v>15363.55</v>
      </c>
      <c r="D17" s="47"/>
      <c r="E17" s="12"/>
    </row>
    <row r="18" spans="1:5" ht="13.5">
      <c r="A18" s="40" t="s">
        <v>64</v>
      </c>
      <c r="B18" s="7" t="s">
        <v>18</v>
      </c>
      <c r="C18" s="8">
        <v>12118.98</v>
      </c>
      <c r="D18" s="47"/>
      <c r="E18" s="12"/>
    </row>
    <row r="19" spans="1:5" ht="13.5">
      <c r="A19" s="40" t="s">
        <v>65</v>
      </c>
      <c r="B19" s="7" t="s">
        <v>19</v>
      </c>
      <c r="C19" s="8"/>
      <c r="D19" s="47"/>
      <c r="E19" s="12"/>
    </row>
    <row r="20" spans="1:5" ht="13.5">
      <c r="A20" s="40" t="s">
        <v>66</v>
      </c>
      <c r="B20" s="7" t="s">
        <v>20</v>
      </c>
      <c r="C20" s="8"/>
      <c r="D20" s="47"/>
      <c r="E20" s="12"/>
    </row>
    <row r="21" spans="1:5" ht="13.5">
      <c r="A21" s="40" t="s">
        <v>67</v>
      </c>
      <c r="B21" s="7" t="s">
        <v>21</v>
      </c>
      <c r="C21" s="8">
        <v>1250.72</v>
      </c>
      <c r="D21" s="47"/>
      <c r="E21" s="12"/>
    </row>
    <row r="22" spans="1:5" ht="13.5">
      <c r="A22" s="40" t="s">
        <v>68</v>
      </c>
      <c r="B22" s="7" t="s">
        <v>22</v>
      </c>
      <c r="C22" s="8"/>
      <c r="D22" s="47"/>
      <c r="E22" s="12"/>
    </row>
    <row r="23" spans="1:5" ht="13.5">
      <c r="A23" s="40" t="s">
        <v>69</v>
      </c>
      <c r="B23" s="7" t="s">
        <v>23</v>
      </c>
      <c r="C23" s="8"/>
      <c r="D23" s="47"/>
      <c r="E23" s="12"/>
    </row>
    <row r="24" spans="1:5" ht="13.5">
      <c r="A24" s="40" t="s">
        <v>70</v>
      </c>
      <c r="B24" s="7" t="s">
        <v>24</v>
      </c>
      <c r="C24" s="8"/>
      <c r="D24" s="47"/>
      <c r="E24" s="12"/>
    </row>
    <row r="25" spans="1:5" ht="13.5">
      <c r="A25" s="40" t="s">
        <v>71</v>
      </c>
      <c r="B25" s="7" t="s">
        <v>25</v>
      </c>
      <c r="C25" s="8"/>
      <c r="D25" s="47"/>
      <c r="E25" s="12"/>
    </row>
    <row r="26" spans="1:5" ht="13.5">
      <c r="A26" s="40" t="s">
        <v>72</v>
      </c>
      <c r="B26" s="7" t="s">
        <v>26</v>
      </c>
      <c r="C26" s="8">
        <v>51.63</v>
      </c>
      <c r="D26" s="47"/>
      <c r="E26" s="12"/>
    </row>
    <row r="27" spans="1:5" ht="13.5">
      <c r="A27" s="40" t="s">
        <v>73</v>
      </c>
      <c r="B27" s="7" t="s">
        <v>27</v>
      </c>
      <c r="C27" s="8"/>
      <c r="D27" s="47"/>
      <c r="E27" s="12"/>
    </row>
    <row r="28" spans="1:5" ht="13.5">
      <c r="A28" s="40" t="s">
        <v>74</v>
      </c>
      <c r="B28" s="7" t="s">
        <v>28</v>
      </c>
      <c r="C28" s="8"/>
      <c r="D28" s="47"/>
      <c r="E28" s="12"/>
    </row>
    <row r="29" spans="1:5" ht="13.5">
      <c r="A29" s="40" t="s">
        <v>75</v>
      </c>
      <c r="B29" s="7" t="s">
        <v>29</v>
      </c>
      <c r="C29" s="8">
        <v>132632.7</v>
      </c>
      <c r="D29" s="47"/>
      <c r="E29" s="12"/>
    </row>
    <row r="30" spans="1:5" ht="13.5">
      <c r="A30" s="40" t="s">
        <v>76</v>
      </c>
      <c r="B30" s="7" t="s">
        <v>30</v>
      </c>
      <c r="C30" s="8">
        <v>43364.02</v>
      </c>
      <c r="D30" s="47"/>
      <c r="E30" s="12"/>
    </row>
    <row r="31" spans="1:5" ht="13.5">
      <c r="A31" s="40" t="s">
        <v>77</v>
      </c>
      <c r="B31" s="7" t="s">
        <v>31</v>
      </c>
      <c r="C31" s="8">
        <v>450.84</v>
      </c>
      <c r="D31" s="47"/>
      <c r="E31" s="12"/>
    </row>
    <row r="32" spans="1:5" ht="13.5">
      <c r="A32" s="40" t="s">
        <v>78</v>
      </c>
      <c r="B32" s="7" t="s">
        <v>32</v>
      </c>
      <c r="C32" s="8"/>
      <c r="D32" s="47"/>
      <c r="E32" s="12"/>
    </row>
    <row r="33" spans="1:5" ht="13.5">
      <c r="A33" s="40" t="s">
        <v>79</v>
      </c>
      <c r="B33" s="7" t="s">
        <v>33</v>
      </c>
      <c r="C33" s="8">
        <v>9238.04</v>
      </c>
      <c r="D33" s="47"/>
      <c r="E33" s="12"/>
    </row>
    <row r="34" spans="1:5" ht="13.5">
      <c r="A34" s="40" t="s">
        <v>81</v>
      </c>
      <c r="B34" s="7" t="s">
        <v>34</v>
      </c>
      <c r="C34" s="8"/>
      <c r="D34" s="47"/>
      <c r="E34" s="12"/>
    </row>
    <row r="35" spans="1:5" ht="13.5">
      <c r="A35" s="40" t="s">
        <v>82</v>
      </c>
      <c r="B35" s="7" t="s">
        <v>35</v>
      </c>
      <c r="C35" s="8"/>
      <c r="D35" s="47"/>
      <c r="E35" s="12"/>
    </row>
    <row r="36" spans="1:5" ht="13.5">
      <c r="A36" s="40" t="s">
        <v>83</v>
      </c>
      <c r="B36" s="7" t="s">
        <v>88</v>
      </c>
      <c r="C36" s="8"/>
      <c r="D36" s="47"/>
      <c r="E36" s="12"/>
    </row>
    <row r="37" spans="1:5" ht="13.5">
      <c r="A37" s="40" t="s">
        <v>84</v>
      </c>
      <c r="B37" s="7" t="s">
        <v>90</v>
      </c>
      <c r="C37" s="8"/>
      <c r="D37" s="47"/>
      <c r="E37" s="12"/>
    </row>
    <row r="38" spans="1:5" ht="13.5">
      <c r="A38" s="40" t="s">
        <v>85</v>
      </c>
      <c r="B38" s="7" t="s">
        <v>91</v>
      </c>
      <c r="C38" s="8">
        <v>373.75</v>
      </c>
      <c r="D38" s="47"/>
      <c r="E38" s="12"/>
    </row>
    <row r="39" spans="1:5" ht="13.5">
      <c r="A39" s="40" t="s">
        <v>86</v>
      </c>
      <c r="B39" s="7" t="s">
        <v>93</v>
      </c>
      <c r="C39" s="8"/>
      <c r="D39" s="47"/>
      <c r="E39" s="12"/>
    </row>
    <row r="40" spans="1:5" ht="13.5">
      <c r="A40" s="40" t="s">
        <v>87</v>
      </c>
      <c r="B40" s="7" t="s">
        <v>96</v>
      </c>
      <c r="C40" s="8"/>
      <c r="D40" s="47"/>
      <c r="E40" s="12"/>
    </row>
    <row r="41" spans="1:5" ht="13.5">
      <c r="A41" s="40" t="s">
        <v>92</v>
      </c>
      <c r="B41" s="7" t="s">
        <v>97</v>
      </c>
      <c r="C41" s="8"/>
      <c r="D41" s="47"/>
      <c r="E41" s="12"/>
    </row>
    <row r="42" spans="1:5" ht="14.25" thickBot="1">
      <c r="A42" s="40" t="s">
        <v>94</v>
      </c>
      <c r="B42" s="7" t="s">
        <v>101</v>
      </c>
      <c r="C42" s="58"/>
      <c r="D42" s="47"/>
      <c r="E42" s="12"/>
    </row>
    <row r="43" spans="1:5" ht="14.25" thickBot="1">
      <c r="A43" s="55"/>
      <c r="B43" s="56" t="s">
        <v>36</v>
      </c>
      <c r="C43" s="57">
        <f>SUM(C6:C42)</f>
        <v>477195.17999999993</v>
      </c>
      <c r="D43" s="12"/>
      <c r="E43" s="12"/>
    </row>
    <row r="44" spans="1:5" ht="13.5">
      <c r="A44" s="37"/>
      <c r="B44" s="37"/>
      <c r="C44" s="95"/>
      <c r="D44" s="1"/>
      <c r="E44" s="1"/>
    </row>
    <row r="45" spans="1:5" ht="13.5">
      <c r="A45" s="37"/>
      <c r="B45" s="37"/>
      <c r="C45" s="39"/>
      <c r="D45" s="1"/>
      <c r="E45" s="1"/>
    </row>
    <row r="46" spans="1:5" ht="13.5">
      <c r="A46" s="37"/>
      <c r="B46" s="37"/>
      <c r="C46" s="37"/>
      <c r="D46" s="37"/>
      <c r="E46" s="37"/>
    </row>
    <row r="47" spans="1:5" ht="13.5">
      <c r="A47" s="37"/>
      <c r="B47" s="37"/>
      <c r="C47" s="37"/>
      <c r="D47" s="37"/>
      <c r="E47" s="37"/>
    </row>
    <row r="48" spans="1:5" ht="13.5">
      <c r="A48" s="37"/>
      <c r="B48" s="37"/>
      <c r="C48" s="37"/>
      <c r="D48" s="37"/>
      <c r="E48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0">
      <selection activeCell="C16" sqref="C16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97" t="s">
        <v>123</v>
      </c>
      <c r="B3" s="97"/>
      <c r="C3" s="97"/>
      <c r="D3" s="97"/>
      <c r="E3" s="97"/>
      <c r="F3" s="97"/>
      <c r="G3" s="97"/>
      <c r="H3" s="97"/>
      <c r="I3" s="97"/>
    </row>
    <row r="4" spans="1:9" ht="13.5">
      <c r="A4" s="99"/>
      <c r="B4" s="99"/>
      <c r="C4" s="99"/>
      <c r="D4" s="43"/>
      <c r="E4" s="37"/>
      <c r="F4" s="37"/>
      <c r="G4" s="37"/>
      <c r="H4" s="37"/>
      <c r="I4" s="37"/>
    </row>
    <row r="5" spans="1:9" ht="27">
      <c r="A5" s="50" t="s">
        <v>0</v>
      </c>
      <c r="B5" s="50" t="s">
        <v>1</v>
      </c>
      <c r="C5" s="52" t="s">
        <v>51</v>
      </c>
      <c r="D5" s="37"/>
      <c r="E5" s="37"/>
      <c r="F5" s="37"/>
      <c r="G5" s="37"/>
      <c r="H5" s="37"/>
      <c r="I5" s="37"/>
    </row>
    <row r="6" spans="1:9" ht="13.5">
      <c r="A6" s="40" t="s">
        <v>80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3.5">
      <c r="A7" s="40" t="s">
        <v>53</v>
      </c>
      <c r="B7" s="7" t="s">
        <v>40</v>
      </c>
      <c r="C7" s="48"/>
      <c r="D7" s="37"/>
      <c r="E7" s="37"/>
      <c r="F7" s="37"/>
      <c r="G7" s="37"/>
      <c r="H7" s="37"/>
      <c r="I7" s="37"/>
    </row>
    <row r="8" spans="1:9" ht="13.5">
      <c r="A8" s="40" t="s">
        <v>54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3.5">
      <c r="A9" s="40" t="s">
        <v>55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3.5">
      <c r="A10" s="40" t="s">
        <v>56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3.5">
      <c r="A11" s="40" t="s">
        <v>57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3.5">
      <c r="A12" s="40" t="s">
        <v>58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3.5">
      <c r="A13" s="40" t="s">
        <v>59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3.5">
      <c r="A14" s="40" t="s">
        <v>60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3.5">
      <c r="A15" s="40" t="s">
        <v>61</v>
      </c>
      <c r="B15" s="7" t="s">
        <v>15</v>
      </c>
      <c r="C15" s="8">
        <v>28973.32</v>
      </c>
      <c r="D15" s="37"/>
      <c r="E15" s="37"/>
      <c r="F15" s="37"/>
      <c r="G15" s="37"/>
      <c r="H15" s="37"/>
      <c r="I15" s="37"/>
    </row>
    <row r="16" spans="1:9" ht="13.5">
      <c r="A16" s="40" t="s">
        <v>62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3.5">
      <c r="A17" s="40" t="s">
        <v>63</v>
      </c>
      <c r="B17" s="7" t="s">
        <v>41</v>
      </c>
      <c r="C17" s="8"/>
      <c r="D17" s="37"/>
      <c r="E17" s="37"/>
      <c r="F17" s="37"/>
      <c r="G17" s="37"/>
      <c r="H17" s="37"/>
      <c r="I17" s="37"/>
    </row>
    <row r="18" spans="1:9" ht="13.5">
      <c r="A18" s="40" t="s">
        <v>64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3.5">
      <c r="A19" s="40" t="s">
        <v>65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3.5">
      <c r="A20" s="40" t="s">
        <v>66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3.5">
      <c r="A21" s="40" t="s">
        <v>67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3.5">
      <c r="A22" s="40" t="s">
        <v>68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3.5">
      <c r="A23" s="40" t="s">
        <v>69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3.5">
      <c r="A24" s="40" t="s">
        <v>70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3.5">
      <c r="A25" s="40" t="s">
        <v>71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3.5">
      <c r="A26" s="40" t="s">
        <v>72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3.5">
      <c r="A27" s="40" t="s">
        <v>73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3.5">
      <c r="A28" s="40" t="s">
        <v>74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3.5">
      <c r="A29" s="40" t="s">
        <v>75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3.5">
      <c r="A30" s="40" t="s">
        <v>76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3.5">
      <c r="A31" s="40" t="s">
        <v>77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3.5">
      <c r="A32" s="40" t="s">
        <v>78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3.5">
      <c r="A33" s="40" t="s">
        <v>79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3.5">
      <c r="A34" s="40" t="s">
        <v>81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3.5">
      <c r="A35" s="40" t="s">
        <v>82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3.5">
      <c r="A36" s="40" t="s">
        <v>83</v>
      </c>
      <c r="B36" s="7" t="s">
        <v>88</v>
      </c>
      <c r="C36" s="48"/>
      <c r="D36" s="37"/>
      <c r="E36" s="37"/>
      <c r="F36" s="37"/>
      <c r="G36" s="37"/>
      <c r="H36" s="37"/>
      <c r="I36" s="37"/>
    </row>
    <row r="37" spans="1:9" ht="13.5">
      <c r="A37" s="40" t="s">
        <v>84</v>
      </c>
      <c r="B37" s="7" t="s">
        <v>90</v>
      </c>
      <c r="C37" s="48"/>
      <c r="D37" s="37"/>
      <c r="E37" s="37"/>
      <c r="F37" s="37"/>
      <c r="G37" s="37"/>
      <c r="H37" s="37"/>
      <c r="I37" s="37"/>
    </row>
    <row r="38" spans="1:9" ht="13.5">
      <c r="A38" s="40" t="s">
        <v>85</v>
      </c>
      <c r="B38" s="7" t="s">
        <v>91</v>
      </c>
      <c r="C38" s="48"/>
      <c r="D38" s="37"/>
      <c r="E38" s="37"/>
      <c r="F38" s="37"/>
      <c r="G38" s="37"/>
      <c r="H38" s="37"/>
      <c r="I38" s="37"/>
    </row>
    <row r="39" spans="1:9" ht="13.5">
      <c r="A39" s="40" t="s">
        <v>86</v>
      </c>
      <c r="B39" s="7" t="s">
        <v>93</v>
      </c>
      <c r="C39" s="48"/>
      <c r="D39" s="37"/>
      <c r="E39" s="37"/>
      <c r="F39" s="37"/>
      <c r="G39" s="37"/>
      <c r="H39" s="37"/>
      <c r="I39" s="37"/>
    </row>
    <row r="40" spans="1:9" ht="13.5">
      <c r="A40" s="40" t="s">
        <v>87</v>
      </c>
      <c r="B40" s="7" t="s">
        <v>96</v>
      </c>
      <c r="C40" s="48"/>
      <c r="D40" s="37"/>
      <c r="E40" s="37"/>
      <c r="F40" s="37"/>
      <c r="G40" s="37"/>
      <c r="H40" s="37"/>
      <c r="I40" s="37"/>
    </row>
    <row r="41" spans="1:9" ht="13.5">
      <c r="A41" s="40" t="s">
        <v>92</v>
      </c>
      <c r="B41" s="7" t="s">
        <v>97</v>
      </c>
      <c r="C41" s="48"/>
      <c r="D41" s="37"/>
      <c r="E41" s="37"/>
      <c r="F41" s="37"/>
      <c r="G41" s="37"/>
      <c r="H41" s="37"/>
      <c r="I41" s="37"/>
    </row>
    <row r="42" spans="1:9" ht="14.25" thickBot="1">
      <c r="A42" s="40" t="s">
        <v>94</v>
      </c>
      <c r="B42" s="7" t="s">
        <v>101</v>
      </c>
      <c r="C42" s="73"/>
      <c r="D42" s="37"/>
      <c r="E42" s="37"/>
      <c r="F42" s="37"/>
      <c r="G42" s="37"/>
      <c r="H42" s="37"/>
      <c r="I42" s="37"/>
    </row>
    <row r="43" spans="1:9" ht="14.25" thickBot="1">
      <c r="A43" s="55"/>
      <c r="B43" s="56" t="s">
        <v>36</v>
      </c>
      <c r="C43" s="57">
        <f>SUM(C6:C42)</f>
        <v>28973.32</v>
      </c>
      <c r="D43" s="37"/>
      <c r="E43" s="37"/>
      <c r="F43" s="37"/>
      <c r="G43" s="37"/>
      <c r="H43" s="37"/>
      <c r="I43" s="37"/>
    </row>
    <row r="44" spans="1:9" ht="13.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3.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3.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2019-01-15T21:49:01Z</cp:lastPrinted>
  <dcterms:created xsi:type="dcterms:W3CDTF">2011-06-30T06:54:46Z</dcterms:created>
  <dcterms:modified xsi:type="dcterms:W3CDTF">2019-01-17T11:35:03Z</dcterms:modified>
  <cp:category/>
  <cp:version/>
  <cp:contentType/>
  <cp:contentStatus/>
</cp:coreProperties>
</file>